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20730" windowHeight="11970" activeTab="3"/>
  </bookViews>
  <sheets>
    <sheet name="Academics" sheetId="2" r:id="rId1"/>
    <sheet name="Publics" sheetId="3" r:id="rId2"/>
    <sheet name="Schools" sheetId="4" r:id="rId3"/>
    <sheet name="Specials" sheetId="6" r:id="rId4"/>
    <sheet name="Sheet1" sheetId="7" r:id="rId5"/>
  </sheets>
  <calcPr calcId="145621"/>
</workbook>
</file>

<file path=xl/calcChain.xml><?xml version="1.0" encoding="utf-8"?>
<calcChain xmlns="http://schemas.openxmlformats.org/spreadsheetml/2006/main">
  <c r="AE20" i="6" l="1"/>
  <c r="AE3" i="6"/>
  <c r="AE4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" i="6"/>
  <c r="Q20" i="6"/>
  <c r="N20" i="6"/>
  <c r="P3" i="6"/>
  <c r="Q3" i="6"/>
  <c r="R3" i="6"/>
  <c r="P4" i="6"/>
  <c r="Q4" i="6"/>
  <c r="R4" i="6"/>
  <c r="P5" i="6"/>
  <c r="Q5" i="6"/>
  <c r="R5" i="6" s="1"/>
  <c r="P6" i="6"/>
  <c r="Q6" i="6"/>
  <c r="R6" i="6"/>
  <c r="P7" i="6"/>
  <c r="Q7" i="6"/>
  <c r="R7" i="6"/>
  <c r="P8" i="6"/>
  <c r="Q8" i="6"/>
  <c r="R8" i="6"/>
  <c r="P9" i="6"/>
  <c r="Q9" i="6"/>
  <c r="R9" i="6" s="1"/>
  <c r="P10" i="6"/>
  <c r="Q10" i="6"/>
  <c r="R10" i="6"/>
  <c r="P11" i="6"/>
  <c r="Q11" i="6"/>
  <c r="R11" i="6"/>
  <c r="P12" i="6"/>
  <c r="Q12" i="6"/>
  <c r="R12" i="6"/>
  <c r="P13" i="6"/>
  <c r="Q13" i="6"/>
  <c r="R13" i="6" s="1"/>
  <c r="P14" i="6"/>
  <c r="Q14" i="6"/>
  <c r="R14" i="6"/>
  <c r="P15" i="6"/>
  <c r="Q15" i="6"/>
  <c r="R15" i="6"/>
  <c r="P16" i="6"/>
  <c r="Q16" i="6"/>
  <c r="R16" i="6"/>
  <c r="P17" i="6"/>
  <c r="Q17" i="6"/>
  <c r="R17" i="6" s="1"/>
  <c r="P18" i="6"/>
  <c r="Q18" i="6"/>
  <c r="R18" i="6"/>
  <c r="P19" i="6"/>
  <c r="Q19" i="6"/>
  <c r="R19" i="6"/>
  <c r="Q2" i="6"/>
  <c r="P2" i="6"/>
  <c r="R2" i="6"/>
  <c r="AE103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2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2" i="4"/>
  <c r="Q103" i="4"/>
  <c r="R32" i="4"/>
  <c r="N103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2" i="4"/>
  <c r="AE25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" i="2"/>
  <c r="Q25" i="2"/>
  <c r="P3" i="2"/>
  <c r="Q3" i="2"/>
  <c r="R3" i="2"/>
  <c r="P4" i="2"/>
  <c r="Q4" i="2"/>
  <c r="R4" i="2"/>
  <c r="P5" i="2"/>
  <c r="Q5" i="2"/>
  <c r="R5" i="2" s="1"/>
  <c r="P6" i="2"/>
  <c r="Q6" i="2"/>
  <c r="R6" i="2"/>
  <c r="P7" i="2"/>
  <c r="Q7" i="2"/>
  <c r="R7" i="2"/>
  <c r="P8" i="2"/>
  <c r="Q8" i="2"/>
  <c r="R8" i="2"/>
  <c r="P9" i="2"/>
  <c r="Q9" i="2"/>
  <c r="R9" i="2" s="1"/>
  <c r="P10" i="2"/>
  <c r="Q10" i="2"/>
  <c r="R10" i="2"/>
  <c r="P11" i="2"/>
  <c r="Q11" i="2"/>
  <c r="R11" i="2"/>
  <c r="P12" i="2"/>
  <c r="Q12" i="2"/>
  <c r="R12" i="2"/>
  <c r="P13" i="2"/>
  <c r="Q13" i="2"/>
  <c r="R13" i="2" s="1"/>
  <c r="P14" i="2"/>
  <c r="Q14" i="2"/>
  <c r="R14" i="2"/>
  <c r="P15" i="2"/>
  <c r="Q15" i="2"/>
  <c r="R15" i="2"/>
  <c r="P16" i="2"/>
  <c r="Q16" i="2"/>
  <c r="R16" i="2"/>
  <c r="P17" i="2"/>
  <c r="Q17" i="2"/>
  <c r="R17" i="2" s="1"/>
  <c r="P18" i="2"/>
  <c r="Q18" i="2"/>
  <c r="R18" i="2"/>
  <c r="P19" i="2"/>
  <c r="Q19" i="2"/>
  <c r="R19" i="2"/>
  <c r="P20" i="2"/>
  <c r="Q20" i="2"/>
  <c r="R20" i="2"/>
  <c r="P21" i="2"/>
  <c r="Q21" i="2"/>
  <c r="R21" i="2" s="1"/>
  <c r="P22" i="2"/>
  <c r="Q22" i="2"/>
  <c r="R22" i="2"/>
  <c r="P23" i="2"/>
  <c r="Q23" i="2"/>
  <c r="R23" i="2"/>
  <c r="P24" i="2"/>
  <c r="Q24" i="2"/>
  <c r="R24" i="2"/>
  <c r="Q2" i="2"/>
  <c r="P2" i="2"/>
  <c r="R2" i="2"/>
  <c r="Q83" i="3"/>
  <c r="N83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2" i="3"/>
  <c r="AE83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2" i="3"/>
  <c r="AD2" i="3"/>
  <c r="AC20" i="6" l="1"/>
  <c r="AC3" i="6"/>
  <c r="AC4" i="6"/>
  <c r="AD4" i="6"/>
  <c r="AC5" i="6"/>
  <c r="AC6" i="6"/>
  <c r="AD6" i="6"/>
  <c r="AC7" i="6"/>
  <c r="AC8" i="6"/>
  <c r="AC9" i="6"/>
  <c r="AC10" i="6"/>
  <c r="AC11" i="6"/>
  <c r="AD11" i="6"/>
  <c r="AC12" i="6"/>
  <c r="AD12" i="6"/>
  <c r="AC13" i="6"/>
  <c r="AD13" i="6"/>
  <c r="AC14" i="6"/>
  <c r="AD14" i="6"/>
  <c r="AC15" i="6"/>
  <c r="AD15" i="6"/>
  <c r="AC16" i="6"/>
  <c r="AC17" i="6"/>
  <c r="AC18" i="6"/>
  <c r="AC19" i="6"/>
  <c r="AC2" i="6"/>
  <c r="AC103" i="4"/>
  <c r="AC3" i="4"/>
  <c r="AC4" i="4"/>
  <c r="AC5" i="4"/>
  <c r="AC6" i="4"/>
  <c r="AD6" i="4"/>
  <c r="AC7" i="4"/>
  <c r="AD7" i="4"/>
  <c r="AC8" i="4"/>
  <c r="AC9" i="4"/>
  <c r="AC10" i="4"/>
  <c r="AD10" i="4"/>
  <c r="AC11" i="4"/>
  <c r="AC12" i="4"/>
  <c r="AD12" i="4"/>
  <c r="AC13" i="4"/>
  <c r="AC14" i="4"/>
  <c r="AD14" i="4"/>
  <c r="AC15" i="4"/>
  <c r="AD15" i="4"/>
  <c r="AC16" i="4"/>
  <c r="AD16" i="4"/>
  <c r="AC17" i="4"/>
  <c r="AC18" i="4"/>
  <c r="AC19" i="4"/>
  <c r="AD19" i="4"/>
  <c r="AC20" i="4"/>
  <c r="AC21" i="4"/>
  <c r="AD21" i="4"/>
  <c r="AC22" i="4"/>
  <c r="AC23" i="4"/>
  <c r="AC24" i="4"/>
  <c r="AC25" i="4"/>
  <c r="AC26" i="4"/>
  <c r="AC27" i="4"/>
  <c r="AD27" i="4"/>
  <c r="AC28" i="4"/>
  <c r="AC29" i="4"/>
  <c r="AC30" i="4"/>
  <c r="AC31" i="4"/>
  <c r="AD31" i="4"/>
  <c r="AC32" i="4"/>
  <c r="AC33" i="4"/>
  <c r="AC34" i="4"/>
  <c r="AC35" i="4"/>
  <c r="AD35" i="4"/>
  <c r="AC36" i="4"/>
  <c r="AD36" i="4"/>
  <c r="AC37" i="4"/>
  <c r="AD37" i="4"/>
  <c r="AC38" i="4"/>
  <c r="AD38" i="4"/>
  <c r="AC39" i="4"/>
  <c r="AC40" i="4"/>
  <c r="AD40" i="4"/>
  <c r="AC41" i="4"/>
  <c r="AD41" i="4"/>
  <c r="AC42" i="4"/>
  <c r="AD42" i="4"/>
  <c r="AC43" i="4"/>
  <c r="AD43" i="4"/>
  <c r="AC44" i="4"/>
  <c r="AD44" i="4"/>
  <c r="AC45" i="4"/>
  <c r="AC46" i="4"/>
  <c r="AC47" i="4"/>
  <c r="AC48" i="4"/>
  <c r="AD48" i="4"/>
  <c r="AC49" i="4"/>
  <c r="AC50" i="4"/>
  <c r="AD50" i="4"/>
  <c r="AC51" i="4"/>
  <c r="AD51" i="4"/>
  <c r="AC52" i="4"/>
  <c r="AD52" i="4"/>
  <c r="AC53" i="4"/>
  <c r="AD53" i="4"/>
  <c r="AC54" i="4"/>
  <c r="AD54" i="4"/>
  <c r="AC55" i="4"/>
  <c r="AC56" i="4"/>
  <c r="AD56" i="4"/>
  <c r="AC57" i="4"/>
  <c r="AC58" i="4"/>
  <c r="AD58" i="4"/>
  <c r="AC59" i="4"/>
  <c r="AD59" i="4"/>
  <c r="AC60" i="4"/>
  <c r="AD60" i="4"/>
  <c r="AC61" i="4"/>
  <c r="AD61" i="4"/>
  <c r="AC62" i="4"/>
  <c r="AD62" i="4"/>
  <c r="AC63" i="4"/>
  <c r="AD63" i="4"/>
  <c r="AC64" i="4"/>
  <c r="AC65" i="4"/>
  <c r="AD65" i="4"/>
  <c r="AC66" i="4"/>
  <c r="AD66" i="4"/>
  <c r="AC67" i="4"/>
  <c r="AC68" i="4"/>
  <c r="AD68" i="4"/>
  <c r="AC69" i="4"/>
  <c r="AD69" i="4"/>
  <c r="AC70" i="4"/>
  <c r="AD70" i="4"/>
  <c r="AC71" i="4"/>
  <c r="AD71" i="4"/>
  <c r="AC72" i="4"/>
  <c r="AD72" i="4"/>
  <c r="AC73" i="4"/>
  <c r="AD73" i="4"/>
  <c r="AC74" i="4"/>
  <c r="AC75" i="4"/>
  <c r="AC76" i="4"/>
  <c r="AD76" i="4"/>
  <c r="AC77" i="4"/>
  <c r="AD77" i="4"/>
  <c r="AC78" i="4"/>
  <c r="AC79" i="4"/>
  <c r="AC80" i="4"/>
  <c r="AD80" i="4"/>
  <c r="AC81" i="4"/>
  <c r="AC82" i="4"/>
  <c r="AC83" i="4"/>
  <c r="AD83" i="4"/>
  <c r="AC84" i="4"/>
  <c r="AC85" i="4"/>
  <c r="AD85" i="4"/>
  <c r="AC86" i="4"/>
  <c r="AD86" i="4"/>
  <c r="AC87" i="4"/>
  <c r="AD87" i="4"/>
  <c r="AC88" i="4"/>
  <c r="AC89" i="4"/>
  <c r="AC90" i="4"/>
  <c r="AC91" i="4"/>
  <c r="AC92" i="4"/>
  <c r="AC93" i="4"/>
  <c r="AD93" i="4"/>
  <c r="AC94" i="4"/>
  <c r="AD94" i="4"/>
  <c r="AC95" i="4"/>
  <c r="AC96" i="4"/>
  <c r="AC97" i="4"/>
  <c r="AD97" i="4"/>
  <c r="AC98" i="4"/>
  <c r="AD98" i="4"/>
  <c r="AC99" i="4"/>
  <c r="AD99" i="4"/>
  <c r="AC100" i="4"/>
  <c r="AD100" i="4"/>
  <c r="AC101" i="4"/>
  <c r="AC102" i="4"/>
  <c r="AD102" i="4"/>
  <c r="AC2" i="4"/>
  <c r="AC3" i="3"/>
  <c r="AD3" i="3"/>
  <c r="AC4" i="3"/>
  <c r="AD4" i="3"/>
  <c r="AC5" i="3"/>
  <c r="AD5" i="3"/>
  <c r="AC8" i="3"/>
  <c r="AD8" i="3"/>
  <c r="AC9" i="3"/>
  <c r="AD9" i="3"/>
  <c r="AC10" i="3"/>
  <c r="AD10" i="3"/>
  <c r="AC17" i="3"/>
  <c r="AD17" i="3"/>
  <c r="AC21" i="3"/>
  <c r="AD21" i="3"/>
  <c r="AC22" i="3"/>
  <c r="AD22" i="3"/>
  <c r="AC26" i="3"/>
  <c r="AD26" i="3"/>
  <c r="AC30" i="3"/>
  <c r="AD30" i="3"/>
  <c r="AC38" i="3"/>
  <c r="AD38" i="3"/>
  <c r="AC46" i="3"/>
  <c r="AD46" i="3"/>
  <c r="AC49" i="3"/>
  <c r="AD49" i="3"/>
  <c r="AC54" i="3"/>
  <c r="AD54" i="3"/>
  <c r="AC59" i="3"/>
  <c r="AD59" i="3"/>
  <c r="AC62" i="3"/>
  <c r="AD62" i="3"/>
  <c r="AC74" i="3"/>
  <c r="AD74" i="3"/>
  <c r="AC76" i="3"/>
  <c r="AD76" i="3"/>
  <c r="AC77" i="3"/>
  <c r="AD77" i="3"/>
  <c r="AC78" i="3"/>
  <c r="AD78" i="3"/>
  <c r="AC2" i="3"/>
  <c r="AD5" i="2"/>
  <c r="AD8" i="2"/>
  <c r="AD9" i="2"/>
  <c r="AD10" i="2"/>
  <c r="AD11" i="2"/>
  <c r="AD12" i="2"/>
  <c r="AD13" i="2"/>
  <c r="AD14" i="2"/>
  <c r="AD15" i="2"/>
  <c r="AD16" i="2"/>
  <c r="AD18" i="2"/>
  <c r="AD19" i="2"/>
  <c r="AD20" i="2"/>
  <c r="AD21" i="2"/>
  <c r="AD22" i="2"/>
  <c r="AD23" i="2"/>
  <c r="AD24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" i="2"/>
  <c r="AC25" i="2"/>
  <c r="K11" i="6" l="1"/>
  <c r="K19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" i="6"/>
  <c r="C31" i="6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C114" i="4"/>
  <c r="C36" i="2"/>
  <c r="K4" i="6" l="1"/>
  <c r="K8" i="6"/>
  <c r="K12" i="6"/>
  <c r="K16" i="6"/>
  <c r="K2" i="6"/>
  <c r="K5" i="6"/>
  <c r="K9" i="6"/>
  <c r="K13" i="6"/>
  <c r="K17" i="6"/>
  <c r="K6" i="6"/>
  <c r="K10" i="6"/>
  <c r="K14" i="6"/>
  <c r="K18" i="6"/>
  <c r="K3" i="6"/>
  <c r="K15" i="6"/>
  <c r="K7" i="6"/>
  <c r="K6" i="4"/>
  <c r="K12" i="4"/>
  <c r="K16" i="4"/>
  <c r="K20" i="4"/>
  <c r="K24" i="4"/>
  <c r="K28" i="4"/>
  <c r="K32" i="4"/>
  <c r="K36" i="4"/>
  <c r="K40" i="4"/>
  <c r="K44" i="4"/>
  <c r="K48" i="4"/>
  <c r="K52" i="4"/>
  <c r="K54" i="4"/>
  <c r="K58" i="4"/>
  <c r="K62" i="4"/>
  <c r="K66" i="4"/>
  <c r="K70" i="4"/>
  <c r="K74" i="4"/>
  <c r="K78" i="4"/>
  <c r="K82" i="4"/>
  <c r="K86" i="4"/>
  <c r="K88" i="4"/>
  <c r="K4" i="4"/>
  <c r="K8" i="4"/>
  <c r="K10" i="4"/>
  <c r="K14" i="4"/>
  <c r="K18" i="4"/>
  <c r="K22" i="4"/>
  <c r="K26" i="4"/>
  <c r="K30" i="4"/>
  <c r="K34" i="4"/>
  <c r="K38" i="4"/>
  <c r="K42" i="4"/>
  <c r="K46" i="4"/>
  <c r="K50" i="4"/>
  <c r="K56" i="4"/>
  <c r="K60" i="4"/>
  <c r="K64" i="4"/>
  <c r="K68" i="4"/>
  <c r="K72" i="4"/>
  <c r="K76" i="4"/>
  <c r="K80" i="4"/>
  <c r="K84" i="4"/>
  <c r="K90" i="4"/>
  <c r="K97" i="4"/>
  <c r="K93" i="4"/>
  <c r="K83" i="4"/>
  <c r="K75" i="4"/>
  <c r="K51" i="4"/>
  <c r="K35" i="4"/>
  <c r="K19" i="4"/>
  <c r="K11" i="4"/>
  <c r="K85" i="4"/>
  <c r="K69" i="4"/>
  <c r="K53" i="4"/>
  <c r="K45" i="4"/>
  <c r="K29" i="4"/>
  <c r="K5" i="4"/>
  <c r="K100" i="4"/>
  <c r="K96" i="4"/>
  <c r="K47" i="4"/>
  <c r="K101" i="4"/>
  <c r="K99" i="4"/>
  <c r="K95" i="4"/>
  <c r="K91" i="4"/>
  <c r="K67" i="4"/>
  <c r="K59" i="4"/>
  <c r="K43" i="4"/>
  <c r="K27" i="4"/>
  <c r="K3" i="4"/>
  <c r="K2" i="4"/>
  <c r="K77" i="4"/>
  <c r="K61" i="4"/>
  <c r="K37" i="4"/>
  <c r="K21" i="4"/>
  <c r="K13" i="4"/>
  <c r="K102" i="4"/>
  <c r="K98" i="4"/>
  <c r="K94" i="4"/>
  <c r="K92" i="4"/>
  <c r="K87" i="4"/>
  <c r="K79" i="4"/>
  <c r="K71" i="4"/>
  <c r="K63" i="4"/>
  <c r="K55" i="4"/>
  <c r="K39" i="4"/>
  <c r="K31" i="4"/>
  <c r="K23" i="4"/>
  <c r="K15" i="4"/>
  <c r="K7" i="4"/>
  <c r="K89" i="4"/>
  <c r="K81" i="4"/>
  <c r="K73" i="4"/>
  <c r="K65" i="4"/>
  <c r="K57" i="4"/>
  <c r="K49" i="4"/>
  <c r="K41" i="4"/>
  <c r="K33" i="4"/>
  <c r="K25" i="4"/>
  <c r="K17" i="4"/>
  <c r="K9" i="4"/>
  <c r="C94" i="3"/>
  <c r="K20" i="6" l="1"/>
  <c r="N2" i="6"/>
  <c r="N4" i="6"/>
  <c r="O4" i="6" s="1"/>
  <c r="N7" i="6"/>
  <c r="N9" i="6"/>
  <c r="L9" i="6"/>
  <c r="N3" i="6"/>
  <c r="M6" i="6"/>
  <c r="N6" i="6"/>
  <c r="O6" i="6" s="1"/>
  <c r="N5" i="6"/>
  <c r="L5" i="6"/>
  <c r="N8" i="6"/>
  <c r="M2" i="6"/>
  <c r="N20" i="4"/>
  <c r="M20" i="4"/>
  <c r="N2" i="4"/>
  <c r="AD2" i="4" s="1"/>
  <c r="K103" i="4"/>
  <c r="L92" i="4" s="1"/>
  <c r="N92" i="4" s="1"/>
  <c r="AD92" i="4" s="1"/>
  <c r="N3" i="4"/>
  <c r="N5" i="4"/>
  <c r="N17" i="4"/>
  <c r="N23" i="4"/>
  <c r="N13" i="4"/>
  <c r="N11" i="4"/>
  <c r="N22" i="4"/>
  <c r="N8" i="4"/>
  <c r="N25" i="4"/>
  <c r="N21" i="4"/>
  <c r="O21" i="4" s="1"/>
  <c r="N19" i="4"/>
  <c r="O19" i="4" s="1"/>
  <c r="N18" i="4"/>
  <c r="N4" i="4"/>
  <c r="N16" i="4"/>
  <c r="O16" i="4" s="1"/>
  <c r="N7" i="4"/>
  <c r="O7" i="4" s="1"/>
  <c r="N14" i="4"/>
  <c r="O14" i="4" s="1"/>
  <c r="N12" i="4"/>
  <c r="O12" i="4" s="1"/>
  <c r="N9" i="4"/>
  <c r="M9" i="4"/>
  <c r="N15" i="4"/>
  <c r="O15" i="4" s="1"/>
  <c r="N27" i="4"/>
  <c r="O27" i="4" s="1"/>
  <c r="N26" i="4"/>
  <c r="N10" i="4"/>
  <c r="O10" i="4" s="1"/>
  <c r="N24" i="4"/>
  <c r="M24" i="4"/>
  <c r="N6" i="4"/>
  <c r="O6" i="4" s="1"/>
  <c r="E5" i="7"/>
  <c r="AD8" i="6" l="1"/>
  <c r="O8" i="6"/>
  <c r="AD7" i="6"/>
  <c r="O7" i="6"/>
  <c r="L19" i="6"/>
  <c r="N19" i="6" s="1"/>
  <c r="L11" i="6"/>
  <c r="N11" i="6" s="1"/>
  <c r="M8" i="6"/>
  <c r="AD5" i="6"/>
  <c r="O5" i="6"/>
  <c r="AD3" i="6"/>
  <c r="O3" i="6"/>
  <c r="AD9" i="6"/>
  <c r="O9" i="6"/>
  <c r="M7" i="6"/>
  <c r="L16" i="6"/>
  <c r="N16" i="6" s="1"/>
  <c r="L14" i="6"/>
  <c r="N14" i="6" s="1"/>
  <c r="M4" i="6"/>
  <c r="L2" i="6"/>
  <c r="L18" i="6"/>
  <c r="N18" i="6" s="1"/>
  <c r="L8" i="6"/>
  <c r="L6" i="6"/>
  <c r="M3" i="6"/>
  <c r="L12" i="6"/>
  <c r="N12" i="6" s="1"/>
  <c r="L10" i="6"/>
  <c r="N10" i="6" s="1"/>
  <c r="L7" i="6"/>
  <c r="L4" i="6"/>
  <c r="M5" i="6"/>
  <c r="L3" i="6"/>
  <c r="M9" i="6"/>
  <c r="L15" i="6"/>
  <c r="N15" i="6" s="1"/>
  <c r="L13" i="6"/>
  <c r="N13" i="6" s="1"/>
  <c r="AD2" i="6"/>
  <c r="O2" i="6"/>
  <c r="L17" i="6"/>
  <c r="N17" i="6" s="1"/>
  <c r="O22" i="4"/>
  <c r="AD22" i="4"/>
  <c r="O17" i="4"/>
  <c r="AD17" i="4"/>
  <c r="O26" i="4"/>
  <c r="AD26" i="4"/>
  <c r="O9" i="4"/>
  <c r="AD9" i="4"/>
  <c r="O11" i="4"/>
  <c r="AD11" i="4"/>
  <c r="O5" i="4"/>
  <c r="AD5" i="4"/>
  <c r="O4" i="4"/>
  <c r="AD4" i="4"/>
  <c r="O25" i="4"/>
  <c r="AD25" i="4"/>
  <c r="O13" i="4"/>
  <c r="AD13" i="4"/>
  <c r="O3" i="4"/>
  <c r="AD3" i="4"/>
  <c r="O20" i="4"/>
  <c r="AD20" i="4"/>
  <c r="O24" i="4"/>
  <c r="AD24" i="4"/>
  <c r="O18" i="4"/>
  <c r="AD18" i="4"/>
  <c r="O8" i="4"/>
  <c r="AD8" i="4"/>
  <c r="O23" i="4"/>
  <c r="AD23" i="4"/>
  <c r="L29" i="4"/>
  <c r="N29" i="4" s="1"/>
  <c r="M8" i="4"/>
  <c r="M7" i="4"/>
  <c r="L56" i="4"/>
  <c r="N56" i="4" s="1"/>
  <c r="O56" i="4" s="1"/>
  <c r="L61" i="4"/>
  <c r="N61" i="4" s="1"/>
  <c r="M61" i="4" s="1"/>
  <c r="L62" i="4"/>
  <c r="N62" i="4" s="1"/>
  <c r="O62" i="4" s="1"/>
  <c r="M22" i="4"/>
  <c r="L86" i="4"/>
  <c r="N86" i="4" s="1"/>
  <c r="O86" i="4" s="1"/>
  <c r="L26" i="4"/>
  <c r="L55" i="4"/>
  <c r="N55" i="4" s="1"/>
  <c r="L69" i="4"/>
  <c r="N69" i="4" s="1"/>
  <c r="O69" i="4" s="1"/>
  <c r="L27" i="4"/>
  <c r="L58" i="4"/>
  <c r="N58" i="4" s="1"/>
  <c r="M58" i="4" s="1"/>
  <c r="L64" i="4"/>
  <c r="N64" i="4" s="1"/>
  <c r="L4" i="4"/>
  <c r="M19" i="4"/>
  <c r="M6" i="4"/>
  <c r="L40" i="4"/>
  <c r="N40" i="4" s="1"/>
  <c r="O40" i="4" s="1"/>
  <c r="M10" i="4"/>
  <c r="L60" i="4"/>
  <c r="N60" i="4" s="1"/>
  <c r="M60" i="4" s="1"/>
  <c r="L12" i="4"/>
  <c r="L35" i="4"/>
  <c r="N35" i="4" s="1"/>
  <c r="O35" i="4" s="1"/>
  <c r="M18" i="4"/>
  <c r="L59" i="4"/>
  <c r="N59" i="4" s="1"/>
  <c r="O59" i="4" s="1"/>
  <c r="O61" i="4"/>
  <c r="O92" i="4"/>
  <c r="M92" i="4"/>
  <c r="L77" i="4"/>
  <c r="N77" i="4" s="1"/>
  <c r="L94" i="4"/>
  <c r="N94" i="4" s="1"/>
  <c r="L87" i="4"/>
  <c r="N87" i="4" s="1"/>
  <c r="M25" i="4"/>
  <c r="L81" i="4"/>
  <c r="N81" i="4" s="1"/>
  <c r="AD81" i="4" s="1"/>
  <c r="L3" i="4"/>
  <c r="L32" i="4"/>
  <c r="N32" i="4" s="1"/>
  <c r="L42" i="4"/>
  <c r="N42" i="4" s="1"/>
  <c r="O42" i="4" s="1"/>
  <c r="L85" i="4"/>
  <c r="N85" i="4" s="1"/>
  <c r="L91" i="4"/>
  <c r="N91" i="4" s="1"/>
  <c r="AD91" i="4" s="1"/>
  <c r="M15" i="4"/>
  <c r="L9" i="4"/>
  <c r="L37" i="4"/>
  <c r="N37" i="4" s="1"/>
  <c r="O37" i="4" s="1"/>
  <c r="L50" i="4"/>
  <c r="N50" i="4" s="1"/>
  <c r="M21" i="4"/>
  <c r="L36" i="4"/>
  <c r="N36" i="4" s="1"/>
  <c r="L96" i="4"/>
  <c r="N96" i="4" s="1"/>
  <c r="AD96" i="4" s="1"/>
  <c r="L23" i="4"/>
  <c r="L65" i="4"/>
  <c r="N65" i="4" s="1"/>
  <c r="L99" i="4"/>
  <c r="N99" i="4" s="1"/>
  <c r="L2" i="4"/>
  <c r="L57" i="4"/>
  <c r="N57" i="4" s="1"/>
  <c r="AD57" i="4" s="1"/>
  <c r="L52" i="4"/>
  <c r="N52" i="4" s="1"/>
  <c r="L72" i="4"/>
  <c r="N72" i="4" s="1"/>
  <c r="L95" i="4"/>
  <c r="N95" i="4" s="1"/>
  <c r="AD95" i="4" s="1"/>
  <c r="L54" i="4"/>
  <c r="N54" i="4" s="1"/>
  <c r="L47" i="4"/>
  <c r="N47" i="4" s="1"/>
  <c r="AD47" i="4" s="1"/>
  <c r="L102" i="4"/>
  <c r="N102" i="4" s="1"/>
  <c r="L30" i="4"/>
  <c r="N30" i="4" s="1"/>
  <c r="AD30" i="4" s="1"/>
  <c r="L93" i="4"/>
  <c r="N93" i="4" s="1"/>
  <c r="L33" i="4"/>
  <c r="N33" i="4" s="1"/>
  <c r="AD33" i="4" s="1"/>
  <c r="L66" i="4"/>
  <c r="N66" i="4" s="1"/>
  <c r="L90" i="4"/>
  <c r="N90" i="4" s="1"/>
  <c r="AD90" i="4" s="1"/>
  <c r="L5" i="4"/>
  <c r="L45" i="4"/>
  <c r="N45" i="4" s="1"/>
  <c r="AD45" i="4" s="1"/>
  <c r="L17" i="4"/>
  <c r="L48" i="4"/>
  <c r="N48" i="4" s="1"/>
  <c r="L24" i="4"/>
  <c r="L70" i="4"/>
  <c r="N70" i="4" s="1"/>
  <c r="L10" i="4"/>
  <c r="L51" i="4"/>
  <c r="N51" i="4" s="1"/>
  <c r="L44" i="4"/>
  <c r="N44" i="4" s="1"/>
  <c r="L67" i="4"/>
  <c r="N67" i="4" s="1"/>
  <c r="AD67" i="4" s="1"/>
  <c r="L16" i="4"/>
  <c r="L84" i="4"/>
  <c r="N84" i="4" s="1"/>
  <c r="AD84" i="4" s="1"/>
  <c r="L89" i="4"/>
  <c r="N89" i="4" s="1"/>
  <c r="AD89" i="4" s="1"/>
  <c r="L11" i="4"/>
  <c r="L20" i="4"/>
  <c r="L63" i="4"/>
  <c r="N63" i="4" s="1"/>
  <c r="L97" i="4"/>
  <c r="N97" i="4" s="1"/>
  <c r="M27" i="4"/>
  <c r="L41" i="4"/>
  <c r="N41" i="4" s="1"/>
  <c r="M14" i="4"/>
  <c r="L7" i="4"/>
  <c r="M16" i="4"/>
  <c r="L19" i="4"/>
  <c r="L71" i="4"/>
  <c r="N71" i="4" s="1"/>
  <c r="L25" i="4"/>
  <c r="L8" i="4"/>
  <c r="L22" i="4"/>
  <c r="M13" i="4"/>
  <c r="M3" i="4"/>
  <c r="L39" i="4"/>
  <c r="N39" i="4" s="1"/>
  <c r="AD39" i="4" s="1"/>
  <c r="L68" i="4"/>
  <c r="N68" i="4" s="1"/>
  <c r="L31" i="4"/>
  <c r="N31" i="4" s="1"/>
  <c r="L82" i="4"/>
  <c r="N82" i="4" s="1"/>
  <c r="AD82" i="4" s="1"/>
  <c r="L49" i="4"/>
  <c r="N49" i="4" s="1"/>
  <c r="AD49" i="4" s="1"/>
  <c r="L6" i="4"/>
  <c r="M26" i="4"/>
  <c r="L76" i="4"/>
  <c r="N76" i="4" s="1"/>
  <c r="L15" i="4"/>
  <c r="L73" i="4"/>
  <c r="N73" i="4" s="1"/>
  <c r="M12" i="4"/>
  <c r="L28" i="4"/>
  <c r="N28" i="4" s="1"/>
  <c r="L74" i="4"/>
  <c r="N74" i="4" s="1"/>
  <c r="AD74" i="4" s="1"/>
  <c r="L88" i="4"/>
  <c r="N88" i="4" s="1"/>
  <c r="AD88" i="4" s="1"/>
  <c r="L14" i="4"/>
  <c r="L80" i="4"/>
  <c r="N80" i="4" s="1"/>
  <c r="L101" i="4"/>
  <c r="N101" i="4" s="1"/>
  <c r="AD101" i="4" s="1"/>
  <c r="L79" i="4"/>
  <c r="N79" i="4" s="1"/>
  <c r="AD79" i="4" s="1"/>
  <c r="M4" i="4"/>
  <c r="L18" i="4"/>
  <c r="L100" i="4"/>
  <c r="N100" i="4" s="1"/>
  <c r="L21" i="4"/>
  <c r="M11" i="4"/>
  <c r="L43" i="4"/>
  <c r="N43" i="4" s="1"/>
  <c r="L13" i="4"/>
  <c r="M23" i="4"/>
  <c r="M17" i="4"/>
  <c r="L46" i="4"/>
  <c r="N46" i="4" s="1"/>
  <c r="AD46" i="4" s="1"/>
  <c r="M5" i="4"/>
  <c r="L98" i="4"/>
  <c r="N98" i="4" s="1"/>
  <c r="L78" i="4"/>
  <c r="N78" i="4" s="1"/>
  <c r="AD78" i="4" s="1"/>
  <c r="L34" i="4"/>
  <c r="N34" i="4" s="1"/>
  <c r="AD34" i="4" s="1"/>
  <c r="L83" i="4"/>
  <c r="N83" i="4" s="1"/>
  <c r="L53" i="4"/>
  <c r="N53" i="4" s="1"/>
  <c r="L38" i="4"/>
  <c r="N38" i="4" s="1"/>
  <c r="L75" i="4"/>
  <c r="N75" i="4" s="1"/>
  <c r="AD75" i="4" s="1"/>
  <c r="C103" i="4"/>
  <c r="E103" i="4"/>
  <c r="AD10" i="6" l="1"/>
  <c r="AD20" i="6" s="1"/>
  <c r="O10" i="6"/>
  <c r="M10" i="6"/>
  <c r="O14" i="6"/>
  <c r="M14" i="6"/>
  <c r="O13" i="6"/>
  <c r="M13" i="6"/>
  <c r="O12" i="6"/>
  <c r="M12" i="6"/>
  <c r="AD18" i="6"/>
  <c r="O18" i="6"/>
  <c r="M18" i="6"/>
  <c r="AD16" i="6"/>
  <c r="O16" i="6"/>
  <c r="M16" i="6"/>
  <c r="AD17" i="6"/>
  <c r="O17" i="6"/>
  <c r="M17" i="6"/>
  <c r="O15" i="6"/>
  <c r="M15" i="6"/>
  <c r="O11" i="6"/>
  <c r="M11" i="6"/>
  <c r="AD19" i="6"/>
  <c r="O19" i="6"/>
  <c r="M19" i="6"/>
  <c r="O29" i="4"/>
  <c r="AD29" i="4"/>
  <c r="M56" i="4"/>
  <c r="O32" i="4"/>
  <c r="AD32" i="4"/>
  <c r="O28" i="4"/>
  <c r="AD28" i="4"/>
  <c r="AD103" i="4" s="1"/>
  <c r="M29" i="4"/>
  <c r="M32" i="4"/>
  <c r="M86" i="4"/>
  <c r="O64" i="4"/>
  <c r="AD64" i="4"/>
  <c r="M55" i="4"/>
  <c r="AD55" i="4"/>
  <c r="M59" i="4"/>
  <c r="O60" i="4"/>
  <c r="M64" i="4"/>
  <c r="O58" i="4"/>
  <c r="M62" i="4"/>
  <c r="M40" i="4"/>
  <c r="O55" i="4"/>
  <c r="M28" i="4"/>
  <c r="O34" i="4"/>
  <c r="M34" i="4"/>
  <c r="O31" i="4"/>
  <c r="M31" i="4"/>
  <c r="O38" i="4"/>
  <c r="M38" i="4"/>
  <c r="O41" i="4"/>
  <c r="M41" i="4"/>
  <c r="O30" i="4"/>
  <c r="M30" i="4"/>
  <c r="M37" i="4"/>
  <c r="O36" i="4"/>
  <c r="M36" i="4"/>
  <c r="M69" i="4"/>
  <c r="M42" i="4"/>
  <c r="M35" i="4"/>
  <c r="O33" i="4"/>
  <c r="M33" i="4"/>
  <c r="O39" i="4"/>
  <c r="M39" i="4"/>
  <c r="O101" i="4"/>
  <c r="M101" i="4"/>
  <c r="O89" i="4"/>
  <c r="M89" i="4"/>
  <c r="O93" i="4"/>
  <c r="M93" i="4"/>
  <c r="O57" i="4"/>
  <c r="M57" i="4"/>
  <c r="O94" i="4"/>
  <c r="M94" i="4"/>
  <c r="O83" i="4"/>
  <c r="M83" i="4"/>
  <c r="O100" i="4"/>
  <c r="M100" i="4"/>
  <c r="O74" i="4"/>
  <c r="M74" i="4"/>
  <c r="O82" i="4"/>
  <c r="M82" i="4"/>
  <c r="O97" i="4"/>
  <c r="M97" i="4"/>
  <c r="O44" i="4"/>
  <c r="M44" i="4"/>
  <c r="O54" i="4"/>
  <c r="M54" i="4"/>
  <c r="O50" i="4"/>
  <c r="M50" i="4"/>
  <c r="O91" i="4"/>
  <c r="M91" i="4"/>
  <c r="O75" i="4"/>
  <c r="M75" i="4"/>
  <c r="O46" i="4"/>
  <c r="M46" i="4"/>
  <c r="O43" i="4"/>
  <c r="M43" i="4"/>
  <c r="O80" i="4"/>
  <c r="M80" i="4"/>
  <c r="O63" i="4"/>
  <c r="M63" i="4"/>
  <c r="O84" i="4"/>
  <c r="M84" i="4"/>
  <c r="O51" i="4"/>
  <c r="M51" i="4"/>
  <c r="O48" i="4"/>
  <c r="M48" i="4"/>
  <c r="O90" i="4"/>
  <c r="M90" i="4"/>
  <c r="O95" i="4"/>
  <c r="M95" i="4"/>
  <c r="O96" i="4"/>
  <c r="M96" i="4"/>
  <c r="O85" i="4"/>
  <c r="M85" i="4"/>
  <c r="O81" i="4"/>
  <c r="M81" i="4"/>
  <c r="O77" i="4"/>
  <c r="M77" i="4"/>
  <c r="O78" i="4"/>
  <c r="M78" i="4"/>
  <c r="O76" i="4"/>
  <c r="M76" i="4"/>
  <c r="O68" i="4"/>
  <c r="M68" i="4"/>
  <c r="O71" i="4"/>
  <c r="M71" i="4"/>
  <c r="O66" i="4"/>
  <c r="M66" i="4"/>
  <c r="O102" i="4"/>
  <c r="M102" i="4"/>
  <c r="O72" i="4"/>
  <c r="M72" i="4"/>
  <c r="O99" i="4"/>
  <c r="M99" i="4"/>
  <c r="O53" i="4"/>
  <c r="M53" i="4"/>
  <c r="O98" i="4"/>
  <c r="M98" i="4"/>
  <c r="O79" i="4"/>
  <c r="M79" i="4"/>
  <c r="O88" i="4"/>
  <c r="M88" i="4"/>
  <c r="O73" i="4"/>
  <c r="M73" i="4"/>
  <c r="O49" i="4"/>
  <c r="M49" i="4"/>
  <c r="O67" i="4"/>
  <c r="M67" i="4"/>
  <c r="O70" i="4"/>
  <c r="M70" i="4"/>
  <c r="O45" i="4"/>
  <c r="M45" i="4"/>
  <c r="O47" i="4"/>
  <c r="M47" i="4"/>
  <c r="O52" i="4"/>
  <c r="M52" i="4"/>
  <c r="O65" i="4"/>
  <c r="M65" i="4"/>
  <c r="O87" i="4"/>
  <c r="M87" i="4"/>
  <c r="D2" i="4"/>
  <c r="D9" i="4"/>
  <c r="D56" i="4"/>
  <c r="D102" i="4"/>
  <c r="D50" i="4"/>
  <c r="D27" i="4"/>
  <c r="D40" i="4"/>
  <c r="D76" i="4"/>
  <c r="D16" i="4"/>
  <c r="D6" i="4"/>
  <c r="D98" i="4"/>
  <c r="D101" i="4"/>
  <c r="D30" i="4"/>
  <c r="D4" i="4"/>
  <c r="D26" i="4"/>
  <c r="D21" i="4"/>
  <c r="D8" i="4"/>
  <c r="D51" i="4"/>
  <c r="D83" i="4"/>
  <c r="D46" i="4"/>
  <c r="D55" i="4"/>
  <c r="D84" i="4"/>
  <c r="D89" i="4"/>
  <c r="D85" i="4"/>
  <c r="D49" i="4"/>
  <c r="D79" i="4"/>
  <c r="D57" i="4"/>
  <c r="D20" i="4"/>
  <c r="D41" i="4"/>
  <c r="D100" i="4"/>
  <c r="D47" i="4"/>
  <c r="D59" i="4"/>
  <c r="D68" i="4"/>
  <c r="D53" i="4"/>
  <c r="D96" i="4"/>
  <c r="D88" i="4"/>
  <c r="D94" i="4"/>
  <c r="D5" i="4"/>
  <c r="D32" i="4"/>
  <c r="D34" i="4"/>
  <c r="D66" i="4"/>
  <c r="D25" i="4"/>
  <c r="D10" i="4"/>
  <c r="D65" i="4"/>
  <c r="D17" i="4"/>
  <c r="D28" i="4"/>
  <c r="D64" i="4"/>
  <c r="D82" i="4"/>
  <c r="D93" i="4"/>
  <c r="D78" i="4"/>
  <c r="D11" i="4"/>
  <c r="D95" i="4"/>
  <c r="D92" i="4"/>
  <c r="D61" i="4"/>
  <c r="D97" i="4"/>
  <c r="D52" i="4"/>
  <c r="D69" i="4"/>
  <c r="D35" i="4"/>
  <c r="D70" i="4"/>
  <c r="D18" i="4"/>
  <c r="D71" i="4"/>
  <c r="D77" i="4"/>
  <c r="D36" i="4"/>
  <c r="D72" i="4"/>
  <c r="D23" i="4"/>
  <c r="D45" i="4"/>
  <c r="D54" i="4"/>
  <c r="D19" i="4"/>
  <c r="D37" i="4"/>
  <c r="D7" i="4"/>
  <c r="D13" i="4"/>
  <c r="D42" i="4"/>
  <c r="D38" i="4"/>
  <c r="D91" i="4"/>
  <c r="D39" i="4"/>
  <c r="D44" i="4"/>
  <c r="D74" i="4"/>
  <c r="D80" i="4"/>
  <c r="D90" i="4"/>
  <c r="D60" i="4"/>
  <c r="D22" i="4"/>
  <c r="D14" i="4"/>
  <c r="D33" i="4"/>
  <c r="D99" i="4"/>
  <c r="D48" i="4"/>
  <c r="D75" i="4"/>
  <c r="D58" i="4"/>
  <c r="D43" i="4"/>
  <c r="D15" i="4"/>
  <c r="D81" i="4"/>
  <c r="D12" i="4"/>
  <c r="D29" i="4"/>
  <c r="D73" i="4"/>
  <c r="D67" i="4"/>
  <c r="D63" i="4"/>
  <c r="D31" i="4"/>
  <c r="D86" i="4"/>
  <c r="D3" i="4"/>
  <c r="D24" i="4"/>
  <c r="D62" i="4"/>
  <c r="D87" i="4"/>
  <c r="C109" i="4"/>
  <c r="C110" i="4" s="1"/>
  <c r="F2" i="4"/>
  <c r="F9" i="4"/>
  <c r="F56" i="4"/>
  <c r="F102" i="4"/>
  <c r="F50" i="4"/>
  <c r="F27" i="4"/>
  <c r="F40" i="4"/>
  <c r="F76" i="4"/>
  <c r="F16" i="4"/>
  <c r="F6" i="4"/>
  <c r="F98" i="4"/>
  <c r="F101" i="4"/>
  <c r="F30" i="4"/>
  <c r="F4" i="4"/>
  <c r="F26" i="4"/>
  <c r="F21" i="4"/>
  <c r="F8" i="4"/>
  <c r="F51" i="4"/>
  <c r="F83" i="4"/>
  <c r="F46" i="4"/>
  <c r="F55" i="4"/>
  <c r="F84" i="4"/>
  <c r="F89" i="4"/>
  <c r="F85" i="4"/>
  <c r="F49" i="4"/>
  <c r="F79" i="4"/>
  <c r="F57" i="4"/>
  <c r="F20" i="4"/>
  <c r="F41" i="4"/>
  <c r="F100" i="4"/>
  <c r="F47" i="4"/>
  <c r="F59" i="4"/>
  <c r="F68" i="4"/>
  <c r="F53" i="4"/>
  <c r="F96" i="4"/>
  <c r="F88" i="4"/>
  <c r="F94" i="4"/>
  <c r="F5" i="4"/>
  <c r="F32" i="4"/>
  <c r="F34" i="4"/>
  <c r="F66" i="4"/>
  <c r="F25" i="4"/>
  <c r="F10" i="4"/>
  <c r="F65" i="4"/>
  <c r="F17" i="4"/>
  <c r="F28" i="4"/>
  <c r="F64" i="4"/>
  <c r="F82" i="4"/>
  <c r="F93" i="4"/>
  <c r="F78" i="4"/>
  <c r="F11" i="4"/>
  <c r="F95" i="4"/>
  <c r="F92" i="4"/>
  <c r="F61" i="4"/>
  <c r="F97" i="4"/>
  <c r="F52" i="4"/>
  <c r="F69" i="4"/>
  <c r="F35" i="4"/>
  <c r="F70" i="4"/>
  <c r="F18" i="4"/>
  <c r="F71" i="4"/>
  <c r="F77" i="4"/>
  <c r="F36" i="4"/>
  <c r="F72" i="4"/>
  <c r="F23" i="4"/>
  <c r="F45" i="4"/>
  <c r="F54" i="4"/>
  <c r="F19" i="4"/>
  <c r="F37" i="4"/>
  <c r="F7" i="4"/>
  <c r="F13" i="4"/>
  <c r="F42" i="4"/>
  <c r="F38" i="4"/>
  <c r="F91" i="4"/>
  <c r="F39" i="4"/>
  <c r="F44" i="4"/>
  <c r="F74" i="4"/>
  <c r="F80" i="4"/>
  <c r="F90" i="4"/>
  <c r="F60" i="4"/>
  <c r="F22" i="4"/>
  <c r="H22" i="4" s="1"/>
  <c r="I22" i="4" s="1"/>
  <c r="F14" i="4"/>
  <c r="F33" i="4"/>
  <c r="F99" i="4"/>
  <c r="F48" i="4"/>
  <c r="H48" i="4" s="1"/>
  <c r="I48" i="4" s="1"/>
  <c r="F75" i="4"/>
  <c r="F67" i="4"/>
  <c r="F58" i="4"/>
  <c r="F43" i="4"/>
  <c r="F15" i="4"/>
  <c r="F81" i="4"/>
  <c r="F12" i="4"/>
  <c r="F29" i="4"/>
  <c r="F73" i="4"/>
  <c r="F63" i="4"/>
  <c r="F31" i="4"/>
  <c r="F86" i="4"/>
  <c r="H86" i="4" s="1"/>
  <c r="I86" i="4" s="1"/>
  <c r="F3" i="4"/>
  <c r="F24" i="4"/>
  <c r="F62" i="4"/>
  <c r="F87" i="4"/>
  <c r="H87" i="4" s="1"/>
  <c r="I87" i="4" s="1"/>
  <c r="E25" i="2"/>
  <c r="C25" i="2"/>
  <c r="D5" i="2" s="1"/>
  <c r="E83" i="3"/>
  <c r="C83" i="3"/>
  <c r="E20" i="6"/>
  <c r="C20" i="6"/>
  <c r="H29" i="4" l="1"/>
  <c r="I29" i="4" s="1"/>
  <c r="H43" i="4"/>
  <c r="I43" i="4" s="1"/>
  <c r="H3" i="4"/>
  <c r="I3" i="4" s="1"/>
  <c r="H73" i="4"/>
  <c r="I73" i="4" s="1"/>
  <c r="H15" i="4"/>
  <c r="I15" i="4" s="1"/>
  <c r="H75" i="4"/>
  <c r="I75" i="4" s="1"/>
  <c r="H14" i="4"/>
  <c r="I14" i="4" s="1"/>
  <c r="H80" i="4"/>
  <c r="I80" i="4" s="1"/>
  <c r="H91" i="4"/>
  <c r="I91" i="4" s="1"/>
  <c r="H7" i="4"/>
  <c r="I7" i="4" s="1"/>
  <c r="H45" i="4"/>
  <c r="I45" i="4" s="1"/>
  <c r="H77" i="4"/>
  <c r="I77" i="4" s="1"/>
  <c r="H35" i="4"/>
  <c r="I35" i="4" s="1"/>
  <c r="H61" i="4"/>
  <c r="I61" i="4" s="1"/>
  <c r="H78" i="4"/>
  <c r="I78" i="4" s="1"/>
  <c r="H28" i="4"/>
  <c r="I28" i="4" s="1"/>
  <c r="H25" i="4"/>
  <c r="I25" i="4" s="1"/>
  <c r="H5" i="4"/>
  <c r="I5" i="4" s="1"/>
  <c r="H53" i="4"/>
  <c r="I53" i="4" s="1"/>
  <c r="H100" i="4"/>
  <c r="I100" i="4" s="1"/>
  <c r="H79" i="4"/>
  <c r="I79" i="4" s="1"/>
  <c r="H84" i="4"/>
  <c r="I84" i="4" s="1"/>
  <c r="H51" i="4"/>
  <c r="I51" i="4" s="1"/>
  <c r="H4" i="4"/>
  <c r="I4" i="4" s="1"/>
  <c r="H6" i="4"/>
  <c r="I6" i="4" s="1"/>
  <c r="H27" i="4"/>
  <c r="I27" i="4" s="1"/>
  <c r="H9" i="4"/>
  <c r="I9" i="4" s="1"/>
  <c r="H74" i="4"/>
  <c r="I74" i="4" s="1"/>
  <c r="H38" i="4"/>
  <c r="I38" i="4" s="1"/>
  <c r="H37" i="4"/>
  <c r="I37" i="4" s="1"/>
  <c r="H23" i="4"/>
  <c r="I23" i="4" s="1"/>
  <c r="H71" i="4"/>
  <c r="I71" i="4" s="1"/>
  <c r="H69" i="4"/>
  <c r="I69" i="4" s="1"/>
  <c r="H92" i="4"/>
  <c r="I92" i="4" s="1"/>
  <c r="H93" i="4"/>
  <c r="I93" i="4" s="1"/>
  <c r="H17" i="4"/>
  <c r="I17" i="4" s="1"/>
  <c r="H66" i="4"/>
  <c r="I66" i="4" s="1"/>
  <c r="H94" i="4"/>
  <c r="I94" i="4" s="1"/>
  <c r="H68" i="4"/>
  <c r="I68" i="4" s="1"/>
  <c r="H41" i="4"/>
  <c r="I41" i="4" s="1"/>
  <c r="H49" i="4"/>
  <c r="I49" i="4" s="1"/>
  <c r="H55" i="4"/>
  <c r="I55" i="4" s="1"/>
  <c r="H8" i="4"/>
  <c r="I8" i="4" s="1"/>
  <c r="H30" i="4"/>
  <c r="I30" i="4" s="1"/>
  <c r="H16" i="4"/>
  <c r="I16" i="4" s="1"/>
  <c r="H50" i="4"/>
  <c r="I50" i="4" s="1"/>
  <c r="H2" i="4"/>
  <c r="H81" i="4"/>
  <c r="I81" i="4" s="1"/>
  <c r="H67" i="4"/>
  <c r="I67" i="4" s="1"/>
  <c r="C89" i="3"/>
  <c r="C90" i="3" s="1"/>
  <c r="C26" i="6"/>
  <c r="C27" i="6" s="1"/>
  <c r="F4" i="6"/>
  <c r="F3" i="6"/>
  <c r="F14" i="6"/>
  <c r="F10" i="6"/>
  <c r="F13" i="6"/>
  <c r="F17" i="6"/>
  <c r="F16" i="6"/>
  <c r="F15" i="6"/>
  <c r="F2" i="6"/>
  <c r="F7" i="6"/>
  <c r="F11" i="6"/>
  <c r="F12" i="6"/>
  <c r="F6" i="6"/>
  <c r="F9" i="6"/>
  <c r="F19" i="6"/>
  <c r="F18" i="6"/>
  <c r="F8" i="6"/>
  <c r="F5" i="6"/>
  <c r="D19" i="6"/>
  <c r="D18" i="6"/>
  <c r="H18" i="6" s="1"/>
  <c r="I18" i="6" s="1"/>
  <c r="D8" i="6"/>
  <c r="H8" i="6" s="1"/>
  <c r="I8" i="6" s="1"/>
  <c r="D5" i="6"/>
  <c r="D4" i="6"/>
  <c r="D3" i="6"/>
  <c r="D14" i="6"/>
  <c r="D10" i="6"/>
  <c r="D13" i="6"/>
  <c r="D17" i="6"/>
  <c r="D16" i="6"/>
  <c r="D15" i="6"/>
  <c r="D2" i="6"/>
  <c r="D7" i="6"/>
  <c r="D11" i="6"/>
  <c r="D12" i="6"/>
  <c r="D6" i="6"/>
  <c r="D9" i="6"/>
  <c r="H62" i="4"/>
  <c r="I62" i="4" s="1"/>
  <c r="H12" i="4"/>
  <c r="I12" i="4" s="1"/>
  <c r="H60" i="4"/>
  <c r="I60" i="4" s="1"/>
  <c r="H42" i="4"/>
  <c r="I42" i="4" s="1"/>
  <c r="H19" i="4"/>
  <c r="I19" i="4" s="1"/>
  <c r="H72" i="4"/>
  <c r="I72" i="4" s="1"/>
  <c r="H18" i="4"/>
  <c r="I18" i="4" s="1"/>
  <c r="H52" i="4"/>
  <c r="I52" i="4" s="1"/>
  <c r="H95" i="4"/>
  <c r="I95" i="4" s="1"/>
  <c r="H82" i="4"/>
  <c r="I82" i="4" s="1"/>
  <c r="H65" i="4"/>
  <c r="I65" i="4" s="1"/>
  <c r="H34" i="4"/>
  <c r="I34" i="4" s="1"/>
  <c r="H88" i="4"/>
  <c r="I88" i="4" s="1"/>
  <c r="H59" i="4"/>
  <c r="I59" i="4" s="1"/>
  <c r="H20" i="4"/>
  <c r="I20" i="4" s="1"/>
  <c r="H85" i="4"/>
  <c r="I85" i="4" s="1"/>
  <c r="H46" i="4"/>
  <c r="I46" i="4" s="1"/>
  <c r="H21" i="4"/>
  <c r="I21" i="4" s="1"/>
  <c r="H101" i="4"/>
  <c r="I101" i="4" s="1"/>
  <c r="H76" i="4"/>
  <c r="I76" i="4" s="1"/>
  <c r="H102" i="4"/>
  <c r="I102" i="4" s="1"/>
  <c r="H31" i="4"/>
  <c r="I31" i="4" s="1"/>
  <c r="H58" i="4"/>
  <c r="I58" i="4" s="1"/>
  <c r="H99" i="4"/>
  <c r="I99" i="4" s="1"/>
  <c r="H44" i="4"/>
  <c r="I44" i="4" s="1"/>
  <c r="H24" i="4"/>
  <c r="I24" i="4" s="1"/>
  <c r="H63" i="4"/>
  <c r="I63" i="4" s="1"/>
  <c r="H33" i="4"/>
  <c r="I33" i="4" s="1"/>
  <c r="H90" i="4"/>
  <c r="I90" i="4" s="1"/>
  <c r="H39" i="4"/>
  <c r="I39" i="4" s="1"/>
  <c r="H13" i="4"/>
  <c r="I13" i="4" s="1"/>
  <c r="H54" i="4"/>
  <c r="I54" i="4" s="1"/>
  <c r="H36" i="4"/>
  <c r="I36" i="4" s="1"/>
  <c r="H70" i="4"/>
  <c r="I70" i="4" s="1"/>
  <c r="H97" i="4"/>
  <c r="I97" i="4" s="1"/>
  <c r="H11" i="4"/>
  <c r="I11" i="4" s="1"/>
  <c r="H64" i="4"/>
  <c r="I64" i="4" s="1"/>
  <c r="H10" i="4"/>
  <c r="I10" i="4" s="1"/>
  <c r="H32" i="4"/>
  <c r="I32" i="4" s="1"/>
  <c r="H96" i="4"/>
  <c r="I96" i="4" s="1"/>
  <c r="H47" i="4"/>
  <c r="I47" i="4" s="1"/>
  <c r="H57" i="4"/>
  <c r="I57" i="4" s="1"/>
  <c r="H89" i="4"/>
  <c r="I89" i="4" s="1"/>
  <c r="H83" i="4"/>
  <c r="I83" i="4" s="1"/>
  <c r="H26" i="4"/>
  <c r="I26" i="4" s="1"/>
  <c r="H98" i="4"/>
  <c r="I98" i="4" s="1"/>
  <c r="H40" i="4"/>
  <c r="I40" i="4" s="1"/>
  <c r="H56" i="4"/>
  <c r="I56" i="4" s="1"/>
  <c r="F7" i="2"/>
  <c r="C31" i="2"/>
  <c r="C32" i="2" s="1"/>
  <c r="D8" i="3"/>
  <c r="D43" i="3"/>
  <c r="D22" i="3"/>
  <c r="D46" i="3"/>
  <c r="D3" i="3"/>
  <c r="D10" i="3"/>
  <c r="D9" i="3"/>
  <c r="D51" i="3"/>
  <c r="D75" i="3"/>
  <c r="D23" i="3"/>
  <c r="D48" i="3"/>
  <c r="D29" i="3"/>
  <c r="D82" i="3"/>
  <c r="D67" i="3"/>
  <c r="D41" i="3"/>
  <c r="D59" i="3"/>
  <c r="D56" i="3"/>
  <c r="D60" i="3"/>
  <c r="D38" i="3"/>
  <c r="D42" i="3"/>
  <c r="D71" i="3"/>
  <c r="D32" i="3"/>
  <c r="D76" i="3"/>
  <c r="D54" i="3"/>
  <c r="D53" i="3"/>
  <c r="D11" i="3"/>
  <c r="D7" i="3"/>
  <c r="D77" i="3"/>
  <c r="D57" i="3"/>
  <c r="D58" i="3"/>
  <c r="D70" i="3"/>
  <c r="D40" i="3"/>
  <c r="D2" i="3"/>
  <c r="D34" i="3"/>
  <c r="D16" i="3"/>
  <c r="D63" i="3"/>
  <c r="D28" i="3"/>
  <c r="D52" i="3"/>
  <c r="D15" i="3"/>
  <c r="D61" i="3"/>
  <c r="D68" i="3"/>
  <c r="D20" i="3"/>
  <c r="D27" i="3"/>
  <c r="D79" i="3"/>
  <c r="D17" i="3"/>
  <c r="D69" i="3"/>
  <c r="D44" i="3"/>
  <c r="D30" i="3"/>
  <c r="D39" i="3"/>
  <c r="D31" i="3"/>
  <c r="D62" i="3"/>
  <c r="D81" i="3"/>
  <c r="D47" i="3"/>
  <c r="D4" i="3"/>
  <c r="D55" i="3"/>
  <c r="D25" i="3"/>
  <c r="D74" i="3"/>
  <c r="D37" i="3"/>
  <c r="D21" i="3"/>
  <c r="D64" i="3"/>
  <c r="D13" i="3"/>
  <c r="D73" i="3"/>
  <c r="D49" i="3"/>
  <c r="D19" i="3"/>
  <c r="D66" i="3"/>
  <c r="D18" i="3"/>
  <c r="D36" i="3"/>
  <c r="D72" i="3"/>
  <c r="D24" i="3"/>
  <c r="D35" i="3"/>
  <c r="D5" i="3"/>
  <c r="D80" i="3"/>
  <c r="D26" i="3"/>
  <c r="D45" i="3"/>
  <c r="D33" i="3"/>
  <c r="D78" i="3"/>
  <c r="D65" i="3"/>
  <c r="D6" i="3"/>
  <c r="D50" i="3"/>
  <c r="D12" i="3"/>
  <c r="D14" i="3"/>
  <c r="F8" i="3"/>
  <c r="F43" i="3"/>
  <c r="F22" i="3"/>
  <c r="F46" i="3"/>
  <c r="F3" i="3"/>
  <c r="F10" i="3"/>
  <c r="F9" i="3"/>
  <c r="F51" i="3"/>
  <c r="F75" i="3"/>
  <c r="F23" i="3"/>
  <c r="F48" i="3"/>
  <c r="F29" i="3"/>
  <c r="F82" i="3"/>
  <c r="F67" i="3"/>
  <c r="F41" i="3"/>
  <c r="F59" i="3"/>
  <c r="F56" i="3"/>
  <c r="F60" i="3"/>
  <c r="F38" i="3"/>
  <c r="F42" i="3"/>
  <c r="F68" i="3"/>
  <c r="F71" i="3"/>
  <c r="F32" i="3"/>
  <c r="F76" i="3"/>
  <c r="F54" i="3"/>
  <c r="F53" i="3"/>
  <c r="F11" i="3"/>
  <c r="F7" i="3"/>
  <c r="F77" i="3"/>
  <c r="F57" i="3"/>
  <c r="F58" i="3"/>
  <c r="F70" i="3"/>
  <c r="F40" i="3"/>
  <c r="F2" i="3"/>
  <c r="F34" i="3"/>
  <c r="F16" i="3"/>
  <c r="F63" i="3"/>
  <c r="F28" i="3"/>
  <c r="F52" i="3"/>
  <c r="F15" i="3"/>
  <c r="F61" i="3"/>
  <c r="F81" i="3"/>
  <c r="F80" i="3"/>
  <c r="F47" i="3"/>
  <c r="F73" i="3"/>
  <c r="F27" i="3"/>
  <c r="F79" i="3"/>
  <c r="F17" i="3"/>
  <c r="F69" i="3"/>
  <c r="F44" i="3"/>
  <c r="F30" i="3"/>
  <c r="F39" i="3"/>
  <c r="F31" i="3"/>
  <c r="F62" i="3"/>
  <c r="F20" i="3"/>
  <c r="F4" i="3"/>
  <c r="F55" i="3"/>
  <c r="F25" i="3"/>
  <c r="F74" i="3"/>
  <c r="F37" i="3"/>
  <c r="F21" i="3"/>
  <c r="F64" i="3"/>
  <c r="F13" i="3"/>
  <c r="F49" i="3"/>
  <c r="F19" i="3"/>
  <c r="F66" i="3"/>
  <c r="F18" i="3"/>
  <c r="F36" i="3"/>
  <c r="F72" i="3"/>
  <c r="F24" i="3"/>
  <c r="F35" i="3"/>
  <c r="F5" i="3"/>
  <c r="F26" i="3"/>
  <c r="F45" i="3"/>
  <c r="F33" i="3"/>
  <c r="F78" i="3"/>
  <c r="F65" i="3"/>
  <c r="F6" i="3"/>
  <c r="F50" i="3"/>
  <c r="F12" i="3"/>
  <c r="F14" i="3"/>
  <c r="F20" i="2"/>
  <c r="F21" i="2"/>
  <c r="F8" i="2"/>
  <c r="F13" i="2"/>
  <c r="F19" i="2"/>
  <c r="F23" i="2"/>
  <c r="F6" i="2"/>
  <c r="F17" i="2"/>
  <c r="F3" i="2"/>
  <c r="F4" i="2"/>
  <c r="F2" i="2"/>
  <c r="F18" i="2"/>
  <c r="F5" i="2"/>
  <c r="F11" i="2"/>
  <c r="F15" i="2"/>
  <c r="F24" i="2"/>
  <c r="F12" i="2"/>
  <c r="F14" i="2"/>
  <c r="F16" i="2"/>
  <c r="F22" i="2"/>
  <c r="F9" i="2"/>
  <c r="F10" i="2"/>
  <c r="D3" i="2"/>
  <c r="K3" i="2" s="1"/>
  <c r="D19" i="2"/>
  <c r="K19" i="2" s="1"/>
  <c r="D21" i="2"/>
  <c r="D24" i="2"/>
  <c r="D18" i="2"/>
  <c r="D17" i="2"/>
  <c r="K17" i="2" s="1"/>
  <c r="D20" i="2"/>
  <c r="D15" i="2"/>
  <c r="D2" i="2"/>
  <c r="D6" i="2"/>
  <c r="K6" i="2" s="1"/>
  <c r="D13" i="2"/>
  <c r="D14" i="2"/>
  <c r="D16" i="2"/>
  <c r="D22" i="2"/>
  <c r="D9" i="2"/>
  <c r="D10" i="2"/>
  <c r="D7" i="2"/>
  <c r="K7" i="2" s="1"/>
  <c r="D11" i="2"/>
  <c r="K11" i="2" s="1"/>
  <c r="D4" i="2"/>
  <c r="D23" i="2"/>
  <c r="D8" i="2"/>
  <c r="D12" i="2"/>
  <c r="K12" i="2" s="1"/>
  <c r="H6" i="6" l="1"/>
  <c r="I6" i="6" s="1"/>
  <c r="H2" i="6"/>
  <c r="I2" i="6" s="1"/>
  <c r="H13" i="6"/>
  <c r="I13" i="6" s="1"/>
  <c r="H4" i="6"/>
  <c r="I4" i="6" s="1"/>
  <c r="H19" i="6"/>
  <c r="I19" i="6" s="1"/>
  <c r="H12" i="6"/>
  <c r="I12" i="6" s="1"/>
  <c r="H15" i="6"/>
  <c r="I15" i="6" s="1"/>
  <c r="H10" i="6"/>
  <c r="I10" i="6" s="1"/>
  <c r="H5" i="6"/>
  <c r="I5" i="6" s="1"/>
  <c r="I2" i="4"/>
  <c r="J2" i="4"/>
  <c r="K22" i="2"/>
  <c r="H8" i="2"/>
  <c r="K8" i="2"/>
  <c r="H16" i="2"/>
  <c r="K16" i="2"/>
  <c r="H2" i="2"/>
  <c r="K2" i="2"/>
  <c r="K18" i="2"/>
  <c r="H23" i="2"/>
  <c r="K23" i="2"/>
  <c r="H10" i="2"/>
  <c r="K10" i="2"/>
  <c r="H14" i="2"/>
  <c r="K14" i="2"/>
  <c r="K15" i="2"/>
  <c r="K24" i="2"/>
  <c r="K4" i="2"/>
  <c r="K9" i="2"/>
  <c r="K13" i="2"/>
  <c r="K20" i="2"/>
  <c r="K21" i="2"/>
  <c r="H5" i="2"/>
  <c r="K5" i="2"/>
  <c r="H7" i="2"/>
  <c r="H18" i="2"/>
  <c r="H3" i="2"/>
  <c r="H24" i="2"/>
  <c r="K50" i="3"/>
  <c r="K33" i="3"/>
  <c r="K5" i="3"/>
  <c r="K36" i="3"/>
  <c r="K49" i="3"/>
  <c r="K21" i="3"/>
  <c r="K55" i="3"/>
  <c r="K62" i="3"/>
  <c r="K44" i="3"/>
  <c r="K27" i="3"/>
  <c r="K15" i="3"/>
  <c r="K16" i="3"/>
  <c r="K70" i="3"/>
  <c r="K7" i="3"/>
  <c r="K76" i="3"/>
  <c r="K38" i="3"/>
  <c r="K41" i="3"/>
  <c r="K48" i="3"/>
  <c r="K9" i="3"/>
  <c r="K22" i="3"/>
  <c r="K6" i="3"/>
  <c r="K45" i="3"/>
  <c r="K35" i="3"/>
  <c r="K18" i="3"/>
  <c r="K73" i="3"/>
  <c r="K37" i="3"/>
  <c r="K4" i="3"/>
  <c r="K31" i="3"/>
  <c r="K69" i="3"/>
  <c r="K20" i="3"/>
  <c r="K52" i="3"/>
  <c r="K34" i="3"/>
  <c r="K58" i="3"/>
  <c r="K11" i="3"/>
  <c r="K32" i="3"/>
  <c r="K60" i="3"/>
  <c r="K67" i="3"/>
  <c r="K23" i="3"/>
  <c r="K10" i="3"/>
  <c r="K43" i="3"/>
  <c r="K14" i="3"/>
  <c r="K65" i="3"/>
  <c r="K26" i="3"/>
  <c r="K24" i="3"/>
  <c r="K66" i="3"/>
  <c r="K13" i="3"/>
  <c r="K74" i="3"/>
  <c r="K47" i="3"/>
  <c r="K39" i="3"/>
  <c r="K17" i="3"/>
  <c r="K68" i="3"/>
  <c r="K28" i="3"/>
  <c r="K2" i="3"/>
  <c r="K57" i="3"/>
  <c r="K53" i="3"/>
  <c r="K71" i="3"/>
  <c r="K56" i="3"/>
  <c r="K82" i="3"/>
  <c r="K75" i="3"/>
  <c r="K3" i="3"/>
  <c r="K8" i="3"/>
  <c r="K12" i="3"/>
  <c r="K78" i="3"/>
  <c r="K80" i="3"/>
  <c r="K72" i="3"/>
  <c r="K19" i="3"/>
  <c r="K64" i="3"/>
  <c r="K25" i="3"/>
  <c r="K81" i="3"/>
  <c r="K30" i="3"/>
  <c r="K79" i="3"/>
  <c r="K61" i="3"/>
  <c r="K63" i="3"/>
  <c r="K40" i="3"/>
  <c r="K77" i="3"/>
  <c r="K54" i="3"/>
  <c r="K42" i="3"/>
  <c r="K59" i="3"/>
  <c r="K29" i="3"/>
  <c r="K51" i="3"/>
  <c r="K46" i="3"/>
  <c r="H12" i="3"/>
  <c r="H64" i="3"/>
  <c r="H61" i="3"/>
  <c r="H40" i="3"/>
  <c r="H29" i="3"/>
  <c r="H19" i="3"/>
  <c r="H25" i="3"/>
  <c r="H63" i="3"/>
  <c r="H54" i="3"/>
  <c r="H42" i="3"/>
  <c r="H59" i="3"/>
  <c r="H51" i="3"/>
  <c r="H46" i="3"/>
  <c r="H72" i="3"/>
  <c r="H78" i="3"/>
  <c r="H81" i="3"/>
  <c r="H77" i="3"/>
  <c r="H11" i="6"/>
  <c r="I11" i="6" s="1"/>
  <c r="H16" i="6"/>
  <c r="I16" i="6" s="1"/>
  <c r="H14" i="6"/>
  <c r="I14" i="6" s="1"/>
  <c r="H9" i="6"/>
  <c r="I9" i="6" s="1"/>
  <c r="H7" i="6"/>
  <c r="I7" i="6" s="1"/>
  <c r="H17" i="6"/>
  <c r="I17" i="6" s="1"/>
  <c r="H3" i="6"/>
  <c r="I3" i="6" s="1"/>
  <c r="H79" i="3"/>
  <c r="H50" i="3"/>
  <c r="H33" i="3"/>
  <c r="H5" i="3"/>
  <c r="H36" i="3"/>
  <c r="H49" i="3"/>
  <c r="H21" i="3"/>
  <c r="H55" i="3"/>
  <c r="H62" i="3"/>
  <c r="H44" i="3"/>
  <c r="H27" i="3"/>
  <c r="H15" i="3"/>
  <c r="H16" i="3"/>
  <c r="H70" i="3"/>
  <c r="H7" i="3"/>
  <c r="H76" i="3"/>
  <c r="H38" i="3"/>
  <c r="H41" i="3"/>
  <c r="H48" i="3"/>
  <c r="H9" i="3"/>
  <c r="H22" i="3"/>
  <c r="H80" i="3"/>
  <c r="H6" i="3"/>
  <c r="H45" i="3"/>
  <c r="H35" i="3"/>
  <c r="H18" i="3"/>
  <c r="H73" i="3"/>
  <c r="H37" i="3"/>
  <c r="H4" i="3"/>
  <c r="Q4" i="3" s="1"/>
  <c r="R4" i="3" s="1"/>
  <c r="H31" i="3"/>
  <c r="H69" i="3"/>
  <c r="H20" i="3"/>
  <c r="H52" i="3"/>
  <c r="H34" i="3"/>
  <c r="H58" i="3"/>
  <c r="H11" i="3"/>
  <c r="H32" i="3"/>
  <c r="H60" i="3"/>
  <c r="H67" i="3"/>
  <c r="H23" i="3"/>
  <c r="H10" i="3"/>
  <c r="H43" i="3"/>
  <c r="H30" i="3"/>
  <c r="H14" i="3"/>
  <c r="H65" i="3"/>
  <c r="H26" i="3"/>
  <c r="H24" i="3"/>
  <c r="H66" i="3"/>
  <c r="H13" i="3"/>
  <c r="H74" i="3"/>
  <c r="H47" i="3"/>
  <c r="H39" i="3"/>
  <c r="H17" i="3"/>
  <c r="H68" i="3"/>
  <c r="H28" i="3"/>
  <c r="H2" i="3"/>
  <c r="Q2" i="3" s="1"/>
  <c r="R2" i="3" s="1"/>
  <c r="H57" i="3"/>
  <c r="H53" i="3"/>
  <c r="H71" i="3"/>
  <c r="H56" i="3"/>
  <c r="H82" i="3"/>
  <c r="H75" i="3"/>
  <c r="H3" i="3"/>
  <c r="Q3" i="3" s="1"/>
  <c r="R3" i="3" s="1"/>
  <c r="H8" i="3"/>
  <c r="H103" i="4"/>
  <c r="H15" i="2"/>
  <c r="H4" i="2"/>
  <c r="H9" i="2"/>
  <c r="H13" i="2"/>
  <c r="H20" i="2"/>
  <c r="H21" i="2"/>
  <c r="H12" i="2"/>
  <c r="H11" i="2"/>
  <c r="H22" i="2"/>
  <c r="H6" i="2"/>
  <c r="H17" i="2"/>
  <c r="H19" i="2"/>
  <c r="AC13" i="3" l="1"/>
  <c r="AC36" i="3"/>
  <c r="AC29" i="3"/>
  <c r="AC51" i="3"/>
  <c r="AC65" i="3"/>
  <c r="AC32" i="3"/>
  <c r="AC16" i="3"/>
  <c r="AC79" i="3"/>
  <c r="AC12" i="3"/>
  <c r="AC66" i="3"/>
  <c r="AC23" i="3"/>
  <c r="AC20" i="3"/>
  <c r="AC45" i="3"/>
  <c r="AC15" i="3"/>
  <c r="AC55" i="3"/>
  <c r="AC81" i="3"/>
  <c r="AC40" i="3"/>
  <c r="AC69" i="3"/>
  <c r="AC7" i="3"/>
  <c r="AC82" i="3"/>
  <c r="AC57" i="3"/>
  <c r="AC52" i="3"/>
  <c r="AC35" i="3"/>
  <c r="AC56" i="3"/>
  <c r="AC39" i="3"/>
  <c r="AC14" i="3"/>
  <c r="AC11" i="3"/>
  <c r="AC37" i="3"/>
  <c r="AC63" i="3"/>
  <c r="AC71" i="3"/>
  <c r="AC28" i="3"/>
  <c r="AC47" i="3"/>
  <c r="AC24" i="3"/>
  <c r="AC67" i="3"/>
  <c r="AC58" i="3"/>
  <c r="AC73" i="3"/>
  <c r="AC6" i="3"/>
  <c r="AC48" i="3"/>
  <c r="AC27" i="3"/>
  <c r="AC33" i="3"/>
  <c r="AC25" i="3"/>
  <c r="AC61" i="3"/>
  <c r="AC75" i="3"/>
  <c r="AC53" i="3"/>
  <c r="AC68" i="3"/>
  <c r="AC43" i="3"/>
  <c r="AC60" i="3"/>
  <c r="AC34" i="3"/>
  <c r="AC31" i="3"/>
  <c r="AC18" i="3"/>
  <c r="AC80" i="3"/>
  <c r="AC41" i="3"/>
  <c r="AC70" i="3"/>
  <c r="AC44" i="3"/>
  <c r="AC50" i="3"/>
  <c r="AC72" i="3"/>
  <c r="AC42" i="3"/>
  <c r="AC19" i="3"/>
  <c r="AC64" i="3"/>
  <c r="O2" i="4"/>
  <c r="M2" i="4"/>
  <c r="K25" i="2"/>
  <c r="L8" i="2"/>
  <c r="N8" i="2" s="1"/>
  <c r="I15" i="2"/>
  <c r="I10" i="2"/>
  <c r="I11" i="2"/>
  <c r="I5" i="2"/>
  <c r="I12" i="2"/>
  <c r="I18" i="2"/>
  <c r="I14" i="2"/>
  <c r="I23" i="2"/>
  <c r="I20" i="2"/>
  <c r="I24" i="2"/>
  <c r="I19" i="2"/>
  <c r="I13" i="2"/>
  <c r="I3" i="2"/>
  <c r="I2" i="2"/>
  <c r="I8" i="2"/>
  <c r="I17" i="2"/>
  <c r="I9" i="2"/>
  <c r="I6" i="2"/>
  <c r="I21" i="2"/>
  <c r="I4" i="2"/>
  <c r="I7" i="2"/>
  <c r="I16" i="2"/>
  <c r="N3" i="3"/>
  <c r="N4" i="3"/>
  <c r="O4" i="3" s="1"/>
  <c r="N2" i="3"/>
  <c r="I53" i="3"/>
  <c r="I26" i="3"/>
  <c r="I34" i="3"/>
  <c r="I80" i="3"/>
  <c r="I44" i="3"/>
  <c r="I78" i="3"/>
  <c r="I82" i="3"/>
  <c r="I65" i="3"/>
  <c r="I4" i="3"/>
  <c r="I62" i="3"/>
  <c r="I42" i="3"/>
  <c r="I75" i="3"/>
  <c r="I74" i="3"/>
  <c r="I60" i="3"/>
  <c r="I18" i="3"/>
  <c r="I70" i="3"/>
  <c r="I50" i="3"/>
  <c r="I25" i="3"/>
  <c r="I57" i="3"/>
  <c r="I13" i="3"/>
  <c r="I32" i="3"/>
  <c r="I35" i="3"/>
  <c r="I38" i="3"/>
  <c r="I36" i="3"/>
  <c r="I72" i="3"/>
  <c r="I19" i="3"/>
  <c r="I56" i="3"/>
  <c r="I39" i="3"/>
  <c r="I23" i="3"/>
  <c r="I20" i="3"/>
  <c r="I45" i="3"/>
  <c r="I15" i="3"/>
  <c r="I77" i="3"/>
  <c r="I54" i="3"/>
  <c r="I68" i="3"/>
  <c r="I43" i="3"/>
  <c r="I31" i="3"/>
  <c r="I41" i="3"/>
  <c r="I49" i="3"/>
  <c r="I59" i="3"/>
  <c r="I61" i="3"/>
  <c r="I17" i="3"/>
  <c r="I10" i="3"/>
  <c r="I52" i="3"/>
  <c r="I22" i="3"/>
  <c r="I16" i="3"/>
  <c r="I79" i="3"/>
  <c r="I64" i="3"/>
  <c r="I8" i="3"/>
  <c r="I66" i="3"/>
  <c r="I14" i="3"/>
  <c r="I11" i="3"/>
  <c r="I37" i="3"/>
  <c r="I9" i="3"/>
  <c r="I76" i="3"/>
  <c r="I55" i="3"/>
  <c r="I5" i="3"/>
  <c r="I46" i="3"/>
  <c r="I29" i="3"/>
  <c r="I12" i="3"/>
  <c r="I3" i="3"/>
  <c r="I71" i="3"/>
  <c r="I28" i="3"/>
  <c r="I47" i="3"/>
  <c r="I24" i="3"/>
  <c r="I30" i="3"/>
  <c r="I67" i="3"/>
  <c r="I58" i="3"/>
  <c r="I69" i="3"/>
  <c r="I73" i="3"/>
  <c r="I6" i="3"/>
  <c r="I48" i="3"/>
  <c r="I7" i="3"/>
  <c r="I27" i="3"/>
  <c r="I21" i="3"/>
  <c r="I33" i="3"/>
  <c r="I81" i="3"/>
  <c r="I51" i="3"/>
  <c r="I63" i="3"/>
  <c r="I40" i="3"/>
  <c r="K83" i="3"/>
  <c r="L77" i="3" s="1"/>
  <c r="N77" i="3" s="1"/>
  <c r="Q77" i="3" s="1"/>
  <c r="R77" i="3" s="1"/>
  <c r="H20" i="6"/>
  <c r="I2" i="3"/>
  <c r="H83" i="3"/>
  <c r="J75" i="3" s="1"/>
  <c r="I22" i="2"/>
  <c r="H25" i="2"/>
  <c r="J22" i="2" s="1"/>
  <c r="AC83" i="3" l="1"/>
  <c r="M4" i="3"/>
  <c r="M8" i="2"/>
  <c r="O8" i="2"/>
  <c r="L17" i="2"/>
  <c r="N17" i="2" s="1"/>
  <c r="AD17" i="2" s="1"/>
  <c r="L7" i="2"/>
  <c r="N7" i="2" s="1"/>
  <c r="AD7" i="2" s="1"/>
  <c r="L12" i="2"/>
  <c r="N12" i="2" s="1"/>
  <c r="L6" i="2"/>
  <c r="N6" i="2" s="1"/>
  <c r="AD6" i="2" s="1"/>
  <c r="L19" i="2"/>
  <c r="N19" i="2" s="1"/>
  <c r="L11" i="2"/>
  <c r="N11" i="2" s="1"/>
  <c r="L3" i="2"/>
  <c r="N3" i="2" s="1"/>
  <c r="AD3" i="2" s="1"/>
  <c r="L10" i="2"/>
  <c r="N10" i="2" s="1"/>
  <c r="L13" i="2"/>
  <c r="N13" i="2" s="1"/>
  <c r="L24" i="2"/>
  <c r="N24" i="2" s="1"/>
  <c r="L4" i="2"/>
  <c r="N4" i="2" s="1"/>
  <c r="AD4" i="2" s="1"/>
  <c r="L14" i="2"/>
  <c r="N14" i="2" s="1"/>
  <c r="L2" i="2"/>
  <c r="N2" i="2" s="1"/>
  <c r="AD2" i="2" s="1"/>
  <c r="L18" i="2"/>
  <c r="N18" i="2" s="1"/>
  <c r="L22" i="2"/>
  <c r="N22" i="2" s="1"/>
  <c r="L9" i="2"/>
  <c r="N9" i="2" s="1"/>
  <c r="L15" i="2"/>
  <c r="N15" i="2" s="1"/>
  <c r="L5" i="2"/>
  <c r="N5" i="2" s="1"/>
  <c r="L20" i="2"/>
  <c r="N20" i="2" s="1"/>
  <c r="L16" i="2"/>
  <c r="N16" i="2" s="1"/>
  <c r="L21" i="2"/>
  <c r="N21" i="2" s="1"/>
  <c r="L23" i="2"/>
  <c r="N23" i="2" s="1"/>
  <c r="J7" i="2"/>
  <c r="J21" i="2"/>
  <c r="J9" i="2"/>
  <c r="J8" i="2"/>
  <c r="J3" i="2"/>
  <c r="J19" i="2"/>
  <c r="J20" i="2"/>
  <c r="J14" i="2"/>
  <c r="J12" i="2"/>
  <c r="J11" i="2"/>
  <c r="J15" i="2"/>
  <c r="J16" i="2"/>
  <c r="J4" i="2"/>
  <c r="J6" i="2"/>
  <c r="J17" i="2"/>
  <c r="J2" i="2"/>
  <c r="J13" i="2"/>
  <c r="J24" i="2"/>
  <c r="J23" i="2"/>
  <c r="J18" i="2"/>
  <c r="J5" i="2"/>
  <c r="J10" i="2"/>
  <c r="M2" i="3"/>
  <c r="O2" i="3"/>
  <c r="M77" i="3"/>
  <c r="O77" i="3"/>
  <c r="M3" i="3"/>
  <c r="O3" i="3"/>
  <c r="L49" i="3"/>
  <c r="N49" i="3" s="1"/>
  <c r="Q49" i="3" s="1"/>
  <c r="R49" i="3" s="1"/>
  <c r="L2" i="3"/>
  <c r="L81" i="3"/>
  <c r="N81" i="3" s="1"/>
  <c r="L53" i="3"/>
  <c r="N53" i="3" s="1"/>
  <c r="L45" i="3"/>
  <c r="N45" i="3" s="1"/>
  <c r="L23" i="3"/>
  <c r="N23" i="3" s="1"/>
  <c r="L57" i="3"/>
  <c r="N57" i="3" s="1"/>
  <c r="L30" i="3"/>
  <c r="N30" i="3" s="1"/>
  <c r="Q30" i="3" s="1"/>
  <c r="R30" i="3" s="1"/>
  <c r="L76" i="3"/>
  <c r="N76" i="3" s="1"/>
  <c r="Q76" i="3" s="1"/>
  <c r="R76" i="3" s="1"/>
  <c r="L79" i="3"/>
  <c r="N79" i="3" s="1"/>
  <c r="L38" i="3"/>
  <c r="N38" i="3" s="1"/>
  <c r="Q38" i="3" s="1"/>
  <c r="R38" i="3" s="1"/>
  <c r="L34" i="3"/>
  <c r="N34" i="3" s="1"/>
  <c r="L47" i="3"/>
  <c r="N47" i="3" s="1"/>
  <c r="L80" i="3"/>
  <c r="N80" i="3" s="1"/>
  <c r="L51" i="3"/>
  <c r="N51" i="3" s="1"/>
  <c r="L10" i="3"/>
  <c r="N10" i="3" s="1"/>
  <c r="Q10" i="3" s="1"/>
  <c r="R10" i="3" s="1"/>
  <c r="L44" i="3"/>
  <c r="N44" i="3" s="1"/>
  <c r="L73" i="3"/>
  <c r="N73" i="3" s="1"/>
  <c r="L14" i="3"/>
  <c r="N14" i="3" s="1"/>
  <c r="L56" i="3"/>
  <c r="N56" i="3" s="1"/>
  <c r="L63" i="3"/>
  <c r="N63" i="3" s="1"/>
  <c r="L35" i="3"/>
  <c r="N35" i="3" s="1"/>
  <c r="L64" i="3"/>
  <c r="N64" i="3" s="1"/>
  <c r="L27" i="3"/>
  <c r="N27" i="3" s="1"/>
  <c r="L37" i="3"/>
  <c r="N37" i="3" s="1"/>
  <c r="L65" i="3"/>
  <c r="N65" i="3" s="1"/>
  <c r="L82" i="3"/>
  <c r="N82" i="3" s="1"/>
  <c r="L40" i="3"/>
  <c r="N40" i="3" s="1"/>
  <c r="L4" i="3"/>
  <c r="L36" i="3"/>
  <c r="N36" i="3" s="1"/>
  <c r="L22" i="3"/>
  <c r="N22" i="3" s="1"/>
  <c r="Q22" i="3" s="1"/>
  <c r="R22" i="3" s="1"/>
  <c r="L60" i="3"/>
  <c r="N60" i="3" s="1"/>
  <c r="L28" i="3"/>
  <c r="N28" i="3" s="1"/>
  <c r="L25" i="3"/>
  <c r="N25" i="3" s="1"/>
  <c r="L55" i="3"/>
  <c r="N55" i="3" s="1"/>
  <c r="L68" i="3"/>
  <c r="N68" i="3" s="1"/>
  <c r="L6" i="3"/>
  <c r="N6" i="3" s="1"/>
  <c r="L67" i="3"/>
  <c r="N67" i="3" s="1"/>
  <c r="L15" i="3"/>
  <c r="N15" i="3" s="1"/>
  <c r="L21" i="3"/>
  <c r="N21" i="3" s="1"/>
  <c r="Q21" i="3" s="1"/>
  <c r="R21" i="3" s="1"/>
  <c r="L70" i="3"/>
  <c r="N70" i="3" s="1"/>
  <c r="L69" i="3"/>
  <c r="N69" i="3" s="1"/>
  <c r="L66" i="3"/>
  <c r="N66" i="3" s="1"/>
  <c r="L8" i="3"/>
  <c r="N8" i="3" s="1"/>
  <c r="Q8" i="3" s="1"/>
  <c r="R8" i="3" s="1"/>
  <c r="L42" i="3"/>
  <c r="N42" i="3" s="1"/>
  <c r="L32" i="3"/>
  <c r="N32" i="3" s="1"/>
  <c r="L29" i="3"/>
  <c r="N29" i="3" s="1"/>
  <c r="L7" i="3"/>
  <c r="N7" i="3" s="1"/>
  <c r="L20" i="3"/>
  <c r="N20" i="3" s="1"/>
  <c r="L13" i="3"/>
  <c r="N13" i="3" s="1"/>
  <c r="L12" i="3"/>
  <c r="N12" i="3" s="1"/>
  <c r="L59" i="3"/>
  <c r="N59" i="3" s="1"/>
  <c r="Q59" i="3" s="1"/>
  <c r="R59" i="3" s="1"/>
  <c r="L74" i="3"/>
  <c r="N74" i="3" s="1"/>
  <c r="Q74" i="3" s="1"/>
  <c r="R74" i="3" s="1"/>
  <c r="L62" i="3"/>
  <c r="N62" i="3" s="1"/>
  <c r="Q62" i="3" s="1"/>
  <c r="R62" i="3" s="1"/>
  <c r="L18" i="3"/>
  <c r="N18" i="3" s="1"/>
  <c r="L43" i="3"/>
  <c r="N43" i="3" s="1"/>
  <c r="L71" i="3"/>
  <c r="N71" i="3" s="1"/>
  <c r="L61" i="3"/>
  <c r="N61" i="3" s="1"/>
  <c r="L9" i="3"/>
  <c r="N9" i="3" s="1"/>
  <c r="Q9" i="3" s="1"/>
  <c r="R9" i="3" s="1"/>
  <c r="L78" i="3"/>
  <c r="N78" i="3" s="1"/>
  <c r="Q78" i="3" s="1"/>
  <c r="R78" i="3" s="1"/>
  <c r="L50" i="3"/>
  <c r="N50" i="3" s="1"/>
  <c r="L41" i="3"/>
  <c r="N41" i="3" s="1"/>
  <c r="L58" i="3"/>
  <c r="N58" i="3" s="1"/>
  <c r="L39" i="3"/>
  <c r="N39" i="3" s="1"/>
  <c r="L72" i="3"/>
  <c r="N72" i="3" s="1"/>
  <c r="L46" i="3"/>
  <c r="N46" i="3" s="1"/>
  <c r="Q46" i="3" s="1"/>
  <c r="R46" i="3" s="1"/>
  <c r="L26" i="3"/>
  <c r="N26" i="3" s="1"/>
  <c r="Q26" i="3" s="1"/>
  <c r="R26" i="3" s="1"/>
  <c r="L33" i="3"/>
  <c r="N33" i="3" s="1"/>
  <c r="L48" i="3"/>
  <c r="N48" i="3" s="1"/>
  <c r="L11" i="3"/>
  <c r="N11" i="3" s="1"/>
  <c r="L17" i="3"/>
  <c r="N17" i="3" s="1"/>
  <c r="Q17" i="3" s="1"/>
  <c r="R17" i="3" s="1"/>
  <c r="L19" i="3"/>
  <c r="N19" i="3" s="1"/>
  <c r="L5" i="3"/>
  <c r="N5" i="3" s="1"/>
  <c r="Q5" i="3" s="1"/>
  <c r="R5" i="3" s="1"/>
  <c r="L75" i="3"/>
  <c r="N75" i="3" s="1"/>
  <c r="L16" i="3"/>
  <c r="N16" i="3" s="1"/>
  <c r="L31" i="3"/>
  <c r="N31" i="3" s="1"/>
  <c r="L24" i="3"/>
  <c r="N24" i="3" s="1"/>
  <c r="L3" i="3"/>
  <c r="L54" i="3"/>
  <c r="N54" i="3" s="1"/>
  <c r="Q54" i="3" s="1"/>
  <c r="R54" i="3" s="1"/>
  <c r="L52" i="3"/>
  <c r="N52" i="3" s="1"/>
  <c r="J63" i="3"/>
  <c r="J21" i="3"/>
  <c r="J6" i="3"/>
  <c r="J67" i="3"/>
  <c r="J28" i="3"/>
  <c r="J8" i="3"/>
  <c r="J46" i="3"/>
  <c r="J15" i="3"/>
  <c r="J37" i="3"/>
  <c r="J14" i="3"/>
  <c r="J64" i="3"/>
  <c r="J79" i="3"/>
  <c r="J38" i="3"/>
  <c r="J52" i="3"/>
  <c r="J13" i="3"/>
  <c r="J61" i="3"/>
  <c r="J50" i="3"/>
  <c r="J41" i="3"/>
  <c r="J34" i="3"/>
  <c r="J74" i="3"/>
  <c r="J51" i="3"/>
  <c r="J27" i="3"/>
  <c r="J73" i="3"/>
  <c r="J30" i="3"/>
  <c r="J71" i="3"/>
  <c r="J12" i="3"/>
  <c r="J77" i="3"/>
  <c r="J76" i="3"/>
  <c r="J20" i="3"/>
  <c r="J66" i="3"/>
  <c r="J19" i="3"/>
  <c r="J36" i="3"/>
  <c r="J22" i="3"/>
  <c r="J32" i="3"/>
  <c r="J17" i="3"/>
  <c r="J25" i="3"/>
  <c r="J49" i="3"/>
  <c r="J80" i="3"/>
  <c r="J60" i="3"/>
  <c r="J68" i="3"/>
  <c r="J81" i="3"/>
  <c r="J7" i="3"/>
  <c r="J69" i="3"/>
  <c r="J24" i="3"/>
  <c r="J3" i="3"/>
  <c r="J29" i="3"/>
  <c r="J5" i="3"/>
  <c r="J9" i="3"/>
  <c r="J11" i="3"/>
  <c r="J39" i="3"/>
  <c r="J42" i="3"/>
  <c r="J62" i="3"/>
  <c r="J35" i="3"/>
  <c r="J10" i="3"/>
  <c r="J57" i="3"/>
  <c r="J59" i="3"/>
  <c r="J44" i="3"/>
  <c r="J18" i="3"/>
  <c r="J43" i="3"/>
  <c r="J53" i="3"/>
  <c r="J40" i="3"/>
  <c r="J33" i="3"/>
  <c r="J48" i="3"/>
  <c r="J58" i="3"/>
  <c r="J47" i="3"/>
  <c r="J2" i="3"/>
  <c r="J54" i="3"/>
  <c r="J55" i="3"/>
  <c r="J45" i="3"/>
  <c r="J23" i="3"/>
  <c r="J56" i="3"/>
  <c r="J72" i="3"/>
  <c r="J16" i="3"/>
  <c r="J4" i="3"/>
  <c r="J65" i="3"/>
  <c r="J82" i="3"/>
  <c r="J78" i="3"/>
  <c r="J70" i="3"/>
  <c r="J31" i="3"/>
  <c r="J26" i="3"/>
  <c r="AD25" i="2" l="1"/>
  <c r="AD29" i="3"/>
  <c r="Q29" i="3"/>
  <c r="R29" i="3" s="1"/>
  <c r="AD64" i="3"/>
  <c r="Q64" i="3"/>
  <c r="R64" i="3" s="1"/>
  <c r="AD14" i="3"/>
  <c r="Q14" i="3"/>
  <c r="R14" i="3" s="1"/>
  <c r="AD51" i="3"/>
  <c r="Q51" i="3"/>
  <c r="R51" i="3" s="1"/>
  <c r="AD57" i="3"/>
  <c r="Q57" i="3"/>
  <c r="R57" i="3" s="1"/>
  <c r="AD69" i="3"/>
  <c r="Q69" i="3"/>
  <c r="R69" i="3" s="1"/>
  <c r="AD25" i="3"/>
  <c r="Q25" i="3"/>
  <c r="R25" i="3" s="1"/>
  <c r="AD65" i="3"/>
  <c r="Q65" i="3"/>
  <c r="R65" i="3" s="1"/>
  <c r="AD73" i="3"/>
  <c r="Q73" i="3"/>
  <c r="R73" i="3" s="1"/>
  <c r="AD23" i="3"/>
  <c r="Q23" i="3"/>
  <c r="R23" i="3" s="1"/>
  <c r="AD72" i="3"/>
  <c r="Q72" i="3"/>
  <c r="R72" i="3" s="1"/>
  <c r="AD71" i="3"/>
  <c r="Q71" i="3"/>
  <c r="R71" i="3" s="1"/>
  <c r="AD20" i="3"/>
  <c r="Q20" i="3"/>
  <c r="R20" i="3" s="1"/>
  <c r="AD6" i="3"/>
  <c r="Q6" i="3"/>
  <c r="R6" i="3" s="1"/>
  <c r="AD37" i="3"/>
  <c r="Q37" i="3"/>
  <c r="R37" i="3" s="1"/>
  <c r="AD45" i="3"/>
  <c r="Q45" i="3"/>
  <c r="R45" i="3" s="1"/>
  <c r="AD16" i="3"/>
  <c r="Q16" i="3"/>
  <c r="R16" i="3" s="1"/>
  <c r="AD58" i="3"/>
  <c r="Q58" i="3"/>
  <c r="R58" i="3" s="1"/>
  <c r="AD18" i="3"/>
  <c r="Q18" i="3"/>
  <c r="R18" i="3" s="1"/>
  <c r="AD12" i="3"/>
  <c r="Q12" i="3"/>
  <c r="R12" i="3" s="1"/>
  <c r="AD66" i="3"/>
  <c r="Q66" i="3"/>
  <c r="R66" i="3" s="1"/>
  <c r="AD15" i="3"/>
  <c r="Q15" i="3"/>
  <c r="R15" i="3" s="1"/>
  <c r="AD55" i="3"/>
  <c r="Q55" i="3"/>
  <c r="R55" i="3" s="1"/>
  <c r="AD82" i="3"/>
  <c r="Q82" i="3"/>
  <c r="R82" i="3" s="1"/>
  <c r="AD81" i="3"/>
  <c r="Q81" i="3"/>
  <c r="R81" i="3" s="1"/>
  <c r="AD75" i="3"/>
  <c r="Q75" i="3"/>
  <c r="R75" i="3" s="1"/>
  <c r="AD11" i="3"/>
  <c r="Q11" i="3"/>
  <c r="R11" i="3" s="1"/>
  <c r="AD41" i="3"/>
  <c r="Q41" i="3"/>
  <c r="R41" i="3" s="1"/>
  <c r="AD61" i="3"/>
  <c r="Q61" i="3"/>
  <c r="R61" i="3" s="1"/>
  <c r="AD13" i="3"/>
  <c r="Q13" i="3"/>
  <c r="R13" i="3" s="1"/>
  <c r="AD32" i="3"/>
  <c r="Q32" i="3"/>
  <c r="R32" i="3" s="1"/>
  <c r="AD67" i="3"/>
  <c r="Q67" i="3"/>
  <c r="R67" i="3" s="1"/>
  <c r="AD36" i="3"/>
  <c r="Q36" i="3"/>
  <c r="R36" i="3" s="1"/>
  <c r="AD35" i="3"/>
  <c r="Q35" i="3"/>
  <c r="R35" i="3" s="1"/>
  <c r="AD80" i="3"/>
  <c r="Q80" i="3"/>
  <c r="R80" i="3" s="1"/>
  <c r="AD79" i="3"/>
  <c r="Q79" i="3"/>
  <c r="R79" i="3" s="1"/>
  <c r="AD24" i="3"/>
  <c r="Q24" i="3"/>
  <c r="R24" i="3" s="1"/>
  <c r="AD48" i="3"/>
  <c r="Q48" i="3"/>
  <c r="R48" i="3" s="1"/>
  <c r="AD50" i="3"/>
  <c r="Q50" i="3"/>
  <c r="R50" i="3" s="1"/>
  <c r="AD42" i="3"/>
  <c r="Q42" i="3"/>
  <c r="R42" i="3" s="1"/>
  <c r="AD70" i="3"/>
  <c r="Q70" i="3"/>
  <c r="R70" i="3" s="1"/>
  <c r="AD28" i="3"/>
  <c r="Q28" i="3"/>
  <c r="R28" i="3" s="1"/>
  <c r="AD63" i="3"/>
  <c r="Q63" i="3"/>
  <c r="R63" i="3" s="1"/>
  <c r="AD44" i="3"/>
  <c r="Q44" i="3"/>
  <c r="R44" i="3" s="1"/>
  <c r="AD47" i="3"/>
  <c r="Q47" i="3"/>
  <c r="R47" i="3" s="1"/>
  <c r="AD52" i="3"/>
  <c r="Q52" i="3"/>
  <c r="R52" i="3" s="1"/>
  <c r="AD31" i="3"/>
  <c r="Q31" i="3"/>
  <c r="R31" i="3" s="1"/>
  <c r="AD19" i="3"/>
  <c r="Q19" i="3"/>
  <c r="R19" i="3" s="1"/>
  <c r="AD33" i="3"/>
  <c r="Q33" i="3"/>
  <c r="R33" i="3" s="1"/>
  <c r="AD39" i="3"/>
  <c r="Q39" i="3"/>
  <c r="R39" i="3" s="1"/>
  <c r="AD43" i="3"/>
  <c r="Q43" i="3"/>
  <c r="R43" i="3" s="1"/>
  <c r="AD7" i="3"/>
  <c r="Q7" i="3"/>
  <c r="R7" i="3" s="1"/>
  <c r="AD68" i="3"/>
  <c r="Q68" i="3"/>
  <c r="R68" i="3" s="1"/>
  <c r="AD60" i="3"/>
  <c r="Q60" i="3"/>
  <c r="R60" i="3" s="1"/>
  <c r="AD40" i="3"/>
  <c r="Q40" i="3"/>
  <c r="R40" i="3" s="1"/>
  <c r="AD27" i="3"/>
  <c r="Q27" i="3"/>
  <c r="R27" i="3" s="1"/>
  <c r="AD56" i="3"/>
  <c r="Q56" i="3"/>
  <c r="R56" i="3" s="1"/>
  <c r="AD34" i="3"/>
  <c r="Q34" i="3"/>
  <c r="R34" i="3" s="1"/>
  <c r="AD53" i="3"/>
  <c r="Q53" i="3"/>
  <c r="R53" i="3" s="1"/>
  <c r="AD83" i="3"/>
  <c r="N25" i="2"/>
  <c r="O23" i="2"/>
  <c r="M23" i="2"/>
  <c r="M5" i="2"/>
  <c r="O5" i="2"/>
  <c r="M18" i="2"/>
  <c r="O18" i="2"/>
  <c r="M24" i="2"/>
  <c r="O24" i="2"/>
  <c r="O11" i="2"/>
  <c r="M11" i="2"/>
  <c r="O7" i="2"/>
  <c r="M7" i="2"/>
  <c r="M21" i="2"/>
  <c r="O21" i="2"/>
  <c r="O15" i="2"/>
  <c r="M15" i="2"/>
  <c r="O2" i="2"/>
  <c r="M2" i="2"/>
  <c r="M13" i="2"/>
  <c r="O13" i="2"/>
  <c r="O19" i="2"/>
  <c r="M19" i="2"/>
  <c r="M17" i="2"/>
  <c r="O17" i="2"/>
  <c r="M16" i="2"/>
  <c r="O16" i="2"/>
  <c r="M9" i="2"/>
  <c r="O9" i="2"/>
  <c r="M14" i="2"/>
  <c r="O14" i="2"/>
  <c r="M10" i="2"/>
  <c r="O10" i="2"/>
  <c r="M6" i="2"/>
  <c r="O6" i="2"/>
  <c r="M20" i="2"/>
  <c r="O20" i="2"/>
  <c r="M22" i="2"/>
  <c r="O22" i="2"/>
  <c r="M4" i="2"/>
  <c r="O4" i="2"/>
  <c r="O3" i="2"/>
  <c r="M3" i="2"/>
  <c r="M12" i="2"/>
  <c r="O12" i="2"/>
  <c r="M75" i="3"/>
  <c r="O75" i="3"/>
  <c r="M46" i="3"/>
  <c r="O46" i="3"/>
  <c r="M61" i="3"/>
  <c r="O61" i="3"/>
  <c r="M13" i="3"/>
  <c r="O13" i="3"/>
  <c r="M35" i="3"/>
  <c r="O35" i="3"/>
  <c r="M11" i="3"/>
  <c r="O11" i="3"/>
  <c r="M41" i="3"/>
  <c r="O41" i="3"/>
  <c r="M62" i="3"/>
  <c r="O62" i="3"/>
  <c r="M32" i="3"/>
  <c r="O32" i="3"/>
  <c r="M69" i="3"/>
  <c r="O69" i="3"/>
  <c r="M67" i="3"/>
  <c r="O67" i="3"/>
  <c r="M25" i="3"/>
  <c r="O25" i="3"/>
  <c r="M36" i="3"/>
  <c r="O36" i="3"/>
  <c r="M65" i="3"/>
  <c r="O65" i="3"/>
  <c r="M73" i="3"/>
  <c r="O73" i="3"/>
  <c r="M80" i="3"/>
  <c r="O80" i="3"/>
  <c r="M79" i="3"/>
  <c r="O79" i="3"/>
  <c r="M23" i="3"/>
  <c r="O23" i="3"/>
  <c r="M24" i="3"/>
  <c r="O24" i="3"/>
  <c r="M5" i="3"/>
  <c r="O5" i="3"/>
  <c r="M48" i="3"/>
  <c r="O48" i="3"/>
  <c r="M72" i="3"/>
  <c r="O72" i="3"/>
  <c r="M50" i="3"/>
  <c r="O50" i="3"/>
  <c r="M71" i="3"/>
  <c r="O71" i="3"/>
  <c r="M74" i="3"/>
  <c r="O74" i="3"/>
  <c r="M20" i="3"/>
  <c r="O20" i="3"/>
  <c r="M42" i="3"/>
  <c r="O42" i="3"/>
  <c r="M70" i="3"/>
  <c r="O70" i="3"/>
  <c r="M6" i="3"/>
  <c r="O6" i="3"/>
  <c r="M28" i="3"/>
  <c r="O28" i="3"/>
  <c r="M37" i="3"/>
  <c r="O37" i="3"/>
  <c r="M63" i="3"/>
  <c r="O63" i="3"/>
  <c r="M44" i="3"/>
  <c r="O44" i="3"/>
  <c r="M47" i="3"/>
  <c r="O47" i="3"/>
  <c r="M76" i="3"/>
  <c r="O76" i="3"/>
  <c r="M45" i="3"/>
  <c r="O45" i="3"/>
  <c r="M49" i="3"/>
  <c r="O49" i="3"/>
  <c r="M31" i="3"/>
  <c r="O31" i="3"/>
  <c r="M33" i="3"/>
  <c r="O33" i="3"/>
  <c r="M78" i="3"/>
  <c r="O78" i="3"/>
  <c r="M7" i="3"/>
  <c r="O7" i="3"/>
  <c r="M21" i="3"/>
  <c r="O21" i="3"/>
  <c r="M60" i="3"/>
  <c r="O60" i="3"/>
  <c r="M10" i="3"/>
  <c r="O10" i="3"/>
  <c r="M52" i="3"/>
  <c r="O52" i="3"/>
  <c r="M19" i="3"/>
  <c r="O19" i="3"/>
  <c r="M39" i="3"/>
  <c r="O39" i="3"/>
  <c r="M43" i="3"/>
  <c r="O43" i="3"/>
  <c r="M59" i="3"/>
  <c r="O59" i="3"/>
  <c r="M8" i="3"/>
  <c r="O8" i="3"/>
  <c r="M68" i="3"/>
  <c r="O68" i="3"/>
  <c r="M40" i="3"/>
  <c r="O40" i="3"/>
  <c r="M27" i="3"/>
  <c r="O27" i="3"/>
  <c r="M56" i="3"/>
  <c r="O56" i="3"/>
  <c r="M34" i="3"/>
  <c r="O34" i="3"/>
  <c r="M30" i="3"/>
  <c r="O30" i="3"/>
  <c r="M53" i="3"/>
  <c r="O53" i="3"/>
  <c r="M54" i="3"/>
  <c r="O54" i="3"/>
  <c r="M16" i="3"/>
  <c r="O16" i="3"/>
  <c r="M17" i="3"/>
  <c r="O17" i="3"/>
  <c r="M26" i="3"/>
  <c r="O26" i="3"/>
  <c r="M58" i="3"/>
  <c r="O58" i="3"/>
  <c r="M9" i="3"/>
  <c r="O9" i="3"/>
  <c r="M18" i="3"/>
  <c r="O18" i="3"/>
  <c r="M12" i="3"/>
  <c r="O12" i="3"/>
  <c r="M29" i="3"/>
  <c r="O29" i="3"/>
  <c r="M66" i="3"/>
  <c r="O66" i="3"/>
  <c r="M15" i="3"/>
  <c r="O15" i="3"/>
  <c r="M55" i="3"/>
  <c r="O55" i="3"/>
  <c r="M22" i="3"/>
  <c r="O22" i="3"/>
  <c r="M82" i="3"/>
  <c r="O82" i="3"/>
  <c r="M64" i="3"/>
  <c r="O64" i="3"/>
  <c r="M14" i="3"/>
  <c r="O14" i="3"/>
  <c r="M51" i="3"/>
  <c r="O51" i="3"/>
  <c r="M38" i="3"/>
  <c r="O38" i="3"/>
  <c r="M57" i="3"/>
  <c r="O57" i="3"/>
  <c r="M81" i="3"/>
  <c r="O81" i="3"/>
</calcChain>
</file>

<file path=xl/sharedStrings.xml><?xml version="1.0" encoding="utf-8"?>
<sst xmlns="http://schemas.openxmlformats.org/spreadsheetml/2006/main" count="2605" uniqueCount="1565">
  <si>
    <t>Library</t>
  </si>
  <si>
    <t>Student FTE</t>
  </si>
  <si>
    <t>Student Enrollment</t>
  </si>
  <si>
    <t>LibraryID</t>
  </si>
  <si>
    <t>FY2014</t>
  </si>
  <si>
    <t>OCLCCode</t>
  </si>
  <si>
    <t>Holdings</t>
  </si>
  <si>
    <t>Library Type</t>
  </si>
  <si>
    <t>City</t>
  </si>
  <si>
    <t>Federation</t>
  </si>
  <si>
    <t>FirstName</t>
  </si>
  <si>
    <t>LastName</t>
  </si>
  <si>
    <t>Position</t>
  </si>
  <si>
    <t>email</t>
  </si>
  <si>
    <t>Phone</t>
  </si>
  <si>
    <t>Aaniiih Nakoda College Library</t>
  </si>
  <si>
    <t>YXP</t>
  </si>
  <si>
    <t>Academic</t>
  </si>
  <si>
    <t>Harlem</t>
  </si>
  <si>
    <t>Pathfinder</t>
  </si>
  <si>
    <t>Eva</t>
  </si>
  <si>
    <t>English</t>
  </si>
  <si>
    <t>Library Director</t>
  </si>
  <si>
    <t>evaenglish@yahoo.com</t>
  </si>
  <si>
    <t>4063532607</t>
  </si>
  <si>
    <t>FBCL</t>
  </si>
  <si>
    <t>D'Arcy McNickle Library</t>
  </si>
  <si>
    <t>Y54</t>
  </si>
  <si>
    <t>Pablo</t>
  </si>
  <si>
    <t>Tamarack</t>
  </si>
  <si>
    <t>Fred</t>
  </si>
  <si>
    <t>Noel</t>
  </si>
  <si>
    <t>fred_noel@skc.edu</t>
  </si>
  <si>
    <t>4062754875</t>
  </si>
  <si>
    <t/>
  </si>
  <si>
    <t>Dr. John Woodenlegs Memorial Library</t>
  </si>
  <si>
    <t>YFZ</t>
  </si>
  <si>
    <t>Lame Deer</t>
  </si>
  <si>
    <t>South Central</t>
  </si>
  <si>
    <t>Joan</t>
  </si>
  <si>
    <t>Hantz</t>
  </si>
  <si>
    <t>jhantz@cdkc.edu</t>
  </si>
  <si>
    <t>4064778293</t>
  </si>
  <si>
    <t>Flathead Valley Community College Library</t>
  </si>
  <si>
    <t>Y72</t>
  </si>
  <si>
    <t>Kalispell</t>
  </si>
  <si>
    <t>Michael</t>
  </si>
  <si>
    <t>Ober</t>
  </si>
  <si>
    <t>mober@fvcc.edu</t>
  </si>
  <si>
    <t>4067563856</t>
  </si>
  <si>
    <t>FVCC</t>
  </si>
  <si>
    <t>Fort Peck Tribal Library</t>
  </si>
  <si>
    <t>YNQ</t>
  </si>
  <si>
    <t>Poplar</t>
  </si>
  <si>
    <t>Golden Plains</t>
  </si>
  <si>
    <t>Anita</t>
  </si>
  <si>
    <t>Scheetz</t>
  </si>
  <si>
    <t>ascheetz@fpcc.edu</t>
  </si>
  <si>
    <t>4067686340</t>
  </si>
  <si>
    <t>FPCC</t>
  </si>
  <si>
    <t>Great Falls College MSU Weaver Library</t>
  </si>
  <si>
    <t>YQY</t>
  </si>
  <si>
    <t>Great Falls</t>
  </si>
  <si>
    <t>Laura</t>
  </si>
  <si>
    <t>Wight</t>
  </si>
  <si>
    <t>laura.wight@gfcmsu.edu</t>
  </si>
  <si>
    <t>4067714398</t>
  </si>
  <si>
    <t>Helena College Library</t>
  </si>
  <si>
    <t>YXV</t>
  </si>
  <si>
    <t>Helena</t>
  </si>
  <si>
    <t>Broad Valleys</t>
  </si>
  <si>
    <t>Della</t>
  </si>
  <si>
    <t>Dubbe</t>
  </si>
  <si>
    <t>della.dubbe@umhelena.edu</t>
  </si>
  <si>
    <t>4064476943</t>
  </si>
  <si>
    <t>Jack and Sallie Corette Library</t>
  </si>
  <si>
    <t>MTC</t>
  </si>
  <si>
    <t>Christian</t>
  </si>
  <si>
    <t>Frazza</t>
  </si>
  <si>
    <t>cfrazza@carroll.edu</t>
  </si>
  <si>
    <t>4064474340</t>
  </si>
  <si>
    <t>Jane Carey Memorial Library</t>
  </si>
  <si>
    <t>YPS</t>
  </si>
  <si>
    <t>Glendive</t>
  </si>
  <si>
    <t>Sagebrush</t>
  </si>
  <si>
    <t>Todd</t>
  </si>
  <si>
    <t>Knispel</t>
  </si>
  <si>
    <t>knispelt@dawson.edu</t>
  </si>
  <si>
    <t>4063779414</t>
  </si>
  <si>
    <t>Judson H. Flower Jr. Library</t>
  </si>
  <si>
    <t>YNX</t>
  </si>
  <si>
    <t>Miles City</t>
  </si>
  <si>
    <t>Ann</t>
  </si>
  <si>
    <t>Rutherford</t>
  </si>
  <si>
    <t>rutherforda@milescc.edu</t>
  </si>
  <si>
    <t>4068746196</t>
  </si>
  <si>
    <t>MCC</t>
  </si>
  <si>
    <t>Little Big Horn College Library</t>
  </si>
  <si>
    <t>YFW</t>
  </si>
  <si>
    <t>Crow Agency</t>
  </si>
  <si>
    <t>Tim</t>
  </si>
  <si>
    <t>Bernardis</t>
  </si>
  <si>
    <t>tim@lbhc.edu</t>
  </si>
  <si>
    <t>4066383123</t>
  </si>
  <si>
    <t>Maureen and Mike Mansfield Library</t>
  </si>
  <si>
    <t>MTG</t>
  </si>
  <si>
    <t>Missoula</t>
  </si>
  <si>
    <t>Shali</t>
  </si>
  <si>
    <t>Zhang</t>
  </si>
  <si>
    <t>Dean of Libraries</t>
  </si>
  <si>
    <t>shali.zhang@mso.umt.edu</t>
  </si>
  <si>
    <t>4062436800</t>
  </si>
  <si>
    <t>Medicine Spring Library</t>
  </si>
  <si>
    <t>YQZ</t>
  </si>
  <si>
    <t>Browning</t>
  </si>
  <si>
    <t>Ginny</t>
  </si>
  <si>
    <t>Weeks</t>
  </si>
  <si>
    <t>gweeks@bfcc.edu</t>
  </si>
  <si>
    <t>4063385411</t>
  </si>
  <si>
    <t>Montana Bible College Library</t>
  </si>
  <si>
    <t>MTBCL</t>
  </si>
  <si>
    <t>Bozeman</t>
  </si>
  <si>
    <t>Micah</t>
  </si>
  <si>
    <t>Forsythe</t>
  </si>
  <si>
    <t>library@montanabiblecollege.com</t>
  </si>
  <si>
    <t>4065567215</t>
  </si>
  <si>
    <t>MT-BIBLE</t>
  </si>
  <si>
    <t>Montana State University Library</t>
  </si>
  <si>
    <t>MZF</t>
  </si>
  <si>
    <t>Brian</t>
  </si>
  <si>
    <t>Rossmann</t>
  </si>
  <si>
    <t>Associate Dean of Libraries</t>
  </si>
  <si>
    <t>brossmann@montana.edu</t>
  </si>
  <si>
    <t>4069943119</t>
  </si>
  <si>
    <t>Montana Tech Library</t>
  </si>
  <si>
    <t>MZJ</t>
  </si>
  <si>
    <t>Butte</t>
  </si>
  <si>
    <t>St. Clair</t>
  </si>
  <si>
    <t>astclair@mtech.edu</t>
  </si>
  <si>
    <t>4064964281</t>
  </si>
  <si>
    <t>MSU Billings Library</t>
  </si>
  <si>
    <t>EM2</t>
  </si>
  <si>
    <t>Billings</t>
  </si>
  <si>
    <t>Brent</t>
  </si>
  <si>
    <t>Roberts</t>
  </si>
  <si>
    <t>broberts@msubillings.edu</t>
  </si>
  <si>
    <t>4066572262</t>
  </si>
  <si>
    <t>Paul M. Adams Memorial Library</t>
  </si>
  <si>
    <t>EW1</t>
  </si>
  <si>
    <t>Bobbi</t>
  </si>
  <si>
    <t>Otte</t>
  </si>
  <si>
    <t>otteb@rocky.edu</t>
  </si>
  <si>
    <t>4066571087</t>
  </si>
  <si>
    <t>Stone Child College Library</t>
  </si>
  <si>
    <t>YWW</t>
  </si>
  <si>
    <t>Box Elder</t>
  </si>
  <si>
    <t>Helen</t>
  </si>
  <si>
    <t>Windy Boy</t>
  </si>
  <si>
    <t>Librarian</t>
  </si>
  <si>
    <t>scc_librarian@yahoo.com</t>
  </si>
  <si>
    <t>4063954875</t>
  </si>
  <si>
    <t>SCCL</t>
  </si>
  <si>
    <t>UM Western - Carson Library</t>
  </si>
  <si>
    <t>MZK</t>
  </si>
  <si>
    <t>Dillon</t>
  </si>
  <si>
    <t>Schulz</t>
  </si>
  <si>
    <t>m_schulz@umwestern.edu</t>
  </si>
  <si>
    <t>4066837495</t>
  </si>
  <si>
    <t>University of Great Falls Library</t>
  </si>
  <si>
    <t>MZD</t>
  </si>
  <si>
    <t>Oliver</t>
  </si>
  <si>
    <t>Pflug</t>
  </si>
  <si>
    <t>opflug01@ugf.edu</t>
  </si>
  <si>
    <t>4067915315</t>
  </si>
  <si>
    <t>Vande Bogart Library</t>
  </si>
  <si>
    <t>YWR</t>
  </si>
  <si>
    <t>Havre</t>
  </si>
  <si>
    <t>Vicki</t>
  </si>
  <si>
    <t>Gist</t>
  </si>
  <si>
    <t>gist@msun.edu</t>
  </si>
  <si>
    <t>4062653706</t>
  </si>
  <si>
    <t>William J. Jameson Law Library</t>
  </si>
  <si>
    <t>Y42</t>
  </si>
  <si>
    <t>Stacey</t>
  </si>
  <si>
    <t>Gordon</t>
  </si>
  <si>
    <t>stacey.gordon@umontana.edu</t>
  </si>
  <si>
    <t>4062432699</t>
  </si>
  <si>
    <t>Belgrade Community Library</t>
  </si>
  <si>
    <t>YZS</t>
  </si>
  <si>
    <t>Public</t>
  </si>
  <si>
    <t>Belgrade</t>
  </si>
  <si>
    <t>Gale</t>
  </si>
  <si>
    <t>Bacon</t>
  </si>
  <si>
    <t>gbacon@mtlib.org</t>
  </si>
  <si>
    <t>4063884346</t>
  </si>
  <si>
    <t>BELGRADE</t>
  </si>
  <si>
    <t>Belt Public Library</t>
  </si>
  <si>
    <t>BTP</t>
  </si>
  <si>
    <t>Belt</t>
  </si>
  <si>
    <t>Gladys</t>
  </si>
  <si>
    <t>Rayhill</t>
  </si>
  <si>
    <t>beltlib@3rivers.net</t>
  </si>
  <si>
    <t>4062773136</t>
  </si>
  <si>
    <t>Big Horn County Public Library</t>
  </si>
  <si>
    <t>YFY</t>
  </si>
  <si>
    <t>Hardin</t>
  </si>
  <si>
    <t>Eric</t>
  </si>
  <si>
    <t>Halverson</t>
  </si>
  <si>
    <t>ehalverson@co.bighorn.mt.us</t>
  </si>
  <si>
    <t>4066651808</t>
  </si>
  <si>
    <t>BHC</t>
  </si>
  <si>
    <t>Billings Public Library</t>
  </si>
  <si>
    <t>UJA</t>
  </si>
  <si>
    <t>Bill</t>
  </si>
  <si>
    <t>Cochran</t>
  </si>
  <si>
    <t>cochranb@ci.billings.mt.us</t>
  </si>
  <si>
    <t>4066578258</t>
  </si>
  <si>
    <t>PARMLY</t>
  </si>
  <si>
    <t>Bitterroot Public Library</t>
  </si>
  <si>
    <t>Y46</t>
  </si>
  <si>
    <t>Hamilton</t>
  </si>
  <si>
    <t>Trista</t>
  </si>
  <si>
    <t>Smith</t>
  </si>
  <si>
    <t>director@bitterrootpubliclibrary.org</t>
  </si>
  <si>
    <t>4063631670</t>
  </si>
  <si>
    <t>BITTERROOT</t>
  </si>
  <si>
    <t>Blaine County Library</t>
  </si>
  <si>
    <t>YWZ</t>
  </si>
  <si>
    <t>Chinook</t>
  </si>
  <si>
    <t>Valerie</t>
  </si>
  <si>
    <t>Frank</t>
  </si>
  <si>
    <t>blcolib@itstriangle.com</t>
  </si>
  <si>
    <t>4063572932</t>
  </si>
  <si>
    <t>BLAINE</t>
  </si>
  <si>
    <t>Boulder Community Library</t>
  </si>
  <si>
    <t>BLQ</t>
  </si>
  <si>
    <t>Boulder</t>
  </si>
  <si>
    <t>Jodi</t>
  </si>
  <si>
    <t>Smiley</t>
  </si>
  <si>
    <t>Branch Librarian</t>
  </si>
  <si>
    <t>jsmiley@mtlib.org</t>
  </si>
  <si>
    <t>4062253241</t>
  </si>
  <si>
    <t>BOULDER</t>
  </si>
  <si>
    <t>Bozeman Public Library</t>
  </si>
  <si>
    <t>MZG</t>
  </si>
  <si>
    <t>Susan</t>
  </si>
  <si>
    <t>Gregory</t>
  </si>
  <si>
    <t>sgregory@bozeman.net</t>
  </si>
  <si>
    <t>4065822402</t>
  </si>
  <si>
    <t>BOZEMAN</t>
  </si>
  <si>
    <t>Bridger Public Library</t>
  </si>
  <si>
    <t>BJP</t>
  </si>
  <si>
    <t>Bridger</t>
  </si>
  <si>
    <t>Krystal</t>
  </si>
  <si>
    <t>Zentner</t>
  </si>
  <si>
    <t>krystal@bridgerpubliclibrary.org</t>
  </si>
  <si>
    <t>4066623598</t>
  </si>
  <si>
    <t>BRIDGER</t>
  </si>
  <si>
    <t>Broadwater School and Community Library</t>
  </si>
  <si>
    <t>YYK</t>
  </si>
  <si>
    <t>Townsend</t>
  </si>
  <si>
    <t>Angela</t>
  </si>
  <si>
    <t>Giono</t>
  </si>
  <si>
    <t>agiono@townsend.k12.mt.us</t>
  </si>
  <si>
    <t>4062665060</t>
  </si>
  <si>
    <t>Butte-Silver Bow Public Library</t>
  </si>
  <si>
    <t>MZE</t>
  </si>
  <si>
    <t>Lee</t>
  </si>
  <si>
    <t>Miller</t>
  </si>
  <si>
    <t>lmiller@buttepubliclibrary.info</t>
  </si>
  <si>
    <t>4067233361</t>
  </si>
  <si>
    <t>Carnegie Public Library</t>
  </si>
  <si>
    <t>L6T</t>
  </si>
  <si>
    <t>Big Timber</t>
  </si>
  <si>
    <t>Kate</t>
  </si>
  <si>
    <t>Lewis</t>
  </si>
  <si>
    <t>kateinbigt@gmail.com</t>
  </si>
  <si>
    <t>4069325608</t>
  </si>
  <si>
    <t>CPL</t>
  </si>
  <si>
    <t>Choteau/Teton Public Library</t>
  </si>
  <si>
    <t>YUV</t>
  </si>
  <si>
    <t>Choteau</t>
  </si>
  <si>
    <t>Marsha</t>
  </si>
  <si>
    <t>Hinch</t>
  </si>
  <si>
    <t>cpl@3rivers.net</t>
  </si>
  <si>
    <t>4064662052</t>
  </si>
  <si>
    <t>Chouteau County Library</t>
  </si>
  <si>
    <t>YVQ</t>
  </si>
  <si>
    <t>Fort Benton</t>
  </si>
  <si>
    <t>Debbie</t>
  </si>
  <si>
    <t>Wellman</t>
  </si>
  <si>
    <t>fblibrary@mtintouch.net</t>
  </si>
  <si>
    <t>4066225222</t>
  </si>
  <si>
    <t>Conrad Public Library</t>
  </si>
  <si>
    <t>YUX</t>
  </si>
  <si>
    <t>Conrad</t>
  </si>
  <si>
    <t>Carolyn</t>
  </si>
  <si>
    <t>Donath</t>
  </si>
  <si>
    <t>conrdlib@3rivers.net</t>
  </si>
  <si>
    <t>4062715751</t>
  </si>
  <si>
    <t>Daniels County Library</t>
  </si>
  <si>
    <t>YNS</t>
  </si>
  <si>
    <t>Scobey</t>
  </si>
  <si>
    <t>Marlene</t>
  </si>
  <si>
    <t>Machart</t>
  </si>
  <si>
    <t>marbev@nemont.net</t>
  </si>
  <si>
    <t>4064875502</t>
  </si>
  <si>
    <t>Darby Community Public Library</t>
  </si>
  <si>
    <t>DBZ</t>
  </si>
  <si>
    <t>Darby</t>
  </si>
  <si>
    <t>Wendy</t>
  </si>
  <si>
    <t>Campbell</t>
  </si>
  <si>
    <t>librarian@darbylibrary.net</t>
  </si>
  <si>
    <t>4068214771</t>
  </si>
  <si>
    <t>DARBY</t>
  </si>
  <si>
    <t>Denton Public Library</t>
  </si>
  <si>
    <t>MTDEN</t>
  </si>
  <si>
    <t>Denton</t>
  </si>
  <si>
    <t>Jesika</t>
  </si>
  <si>
    <t>Frehse</t>
  </si>
  <si>
    <t>dentonpl@itstriangle.com</t>
  </si>
  <si>
    <t>4065672571</t>
  </si>
  <si>
    <t>Dillon Public Library</t>
  </si>
  <si>
    <t>YZV</t>
  </si>
  <si>
    <t>Marie</t>
  </si>
  <si>
    <t>Habener</t>
  </si>
  <si>
    <t>mhabener@bresnan.net</t>
  </si>
  <si>
    <t>4066834544</t>
  </si>
  <si>
    <t>DILLON</t>
  </si>
  <si>
    <t>Dorothy Asbjornson Community Library</t>
  </si>
  <si>
    <t>MTDAC</t>
  </si>
  <si>
    <t>Winifred</t>
  </si>
  <si>
    <t>Janet</t>
  </si>
  <si>
    <t>Poertner</t>
  </si>
  <si>
    <t>winilibr@mtintouch.net</t>
  </si>
  <si>
    <t>4064625425</t>
  </si>
  <si>
    <t>Drummond School &amp; Community Library</t>
  </si>
  <si>
    <t>Y44</t>
  </si>
  <si>
    <t>Drummond</t>
  </si>
  <si>
    <t>Oberweiser</t>
  </si>
  <si>
    <t>librarydhs@blackfoot.net</t>
  </si>
  <si>
    <t>4062883700</t>
  </si>
  <si>
    <t>DRUMMOND</t>
  </si>
  <si>
    <t>Dutton/Teton Public Library</t>
  </si>
  <si>
    <t>DZP</t>
  </si>
  <si>
    <t>Dutton</t>
  </si>
  <si>
    <t>Kelby</t>
  </si>
  <si>
    <t>Blanchet</t>
  </si>
  <si>
    <t>duttonpubliclibrary@gmail.com</t>
  </si>
  <si>
    <t>4064763382</t>
  </si>
  <si>
    <t>Ekalaka Public Library</t>
  </si>
  <si>
    <t>YPN</t>
  </si>
  <si>
    <t>Ekalaka</t>
  </si>
  <si>
    <t>Livingston</t>
  </si>
  <si>
    <t>epl@midrivers.com</t>
  </si>
  <si>
    <t>4067756336</t>
  </si>
  <si>
    <t>EPL</t>
  </si>
  <si>
    <t>Fallon County Library</t>
  </si>
  <si>
    <t>YOV</t>
  </si>
  <si>
    <t>Baker</t>
  </si>
  <si>
    <t>Vera</t>
  </si>
  <si>
    <t>Abrams</t>
  </si>
  <si>
    <t>FallonCountyLibrary@gmail.com</t>
  </si>
  <si>
    <t>4067787160</t>
  </si>
  <si>
    <t>FALLON</t>
  </si>
  <si>
    <t>Flathead County Library System</t>
  </si>
  <si>
    <t>MZC</t>
  </si>
  <si>
    <t>Kim</t>
  </si>
  <si>
    <t>Crowley</t>
  </si>
  <si>
    <t>kcrowley@flathead.mt.gov</t>
  </si>
  <si>
    <t>4067585821</t>
  </si>
  <si>
    <t>FCL-MAIN</t>
  </si>
  <si>
    <t>Garfield County Library</t>
  </si>
  <si>
    <t>YQQ</t>
  </si>
  <si>
    <t>Jordan</t>
  </si>
  <si>
    <t>LeeAnn</t>
  </si>
  <si>
    <t>Mercer</t>
  </si>
  <si>
    <t>garflibr@midrivers.com</t>
  </si>
  <si>
    <t>4065572297</t>
  </si>
  <si>
    <t>George McCone Memorial County Library</t>
  </si>
  <si>
    <t>YMR</t>
  </si>
  <si>
    <t>Circle</t>
  </si>
  <si>
    <t>Emmie</t>
  </si>
  <si>
    <t>Loberg</t>
  </si>
  <si>
    <t>mcl@midrivers.com</t>
  </si>
  <si>
    <t>4064852350</t>
  </si>
  <si>
    <t>MCCONE</t>
  </si>
  <si>
    <t>Glacier County Library</t>
  </si>
  <si>
    <t>G@L</t>
  </si>
  <si>
    <t>Cut Bank</t>
  </si>
  <si>
    <t>Jamie</t>
  </si>
  <si>
    <t>Greco</t>
  </si>
  <si>
    <t>gclibrary@bresnan.net</t>
  </si>
  <si>
    <t>4068734572</t>
  </si>
  <si>
    <t>GCL-CB</t>
  </si>
  <si>
    <t>Glasgow City-County Library</t>
  </si>
  <si>
    <t>YMW</t>
  </si>
  <si>
    <t>Glasgow</t>
  </si>
  <si>
    <t>Emily</t>
  </si>
  <si>
    <t>Wilson</t>
  </si>
  <si>
    <t>gccl@nemont.net</t>
  </si>
  <si>
    <t>4062282731</t>
  </si>
  <si>
    <t>GLASGOW</t>
  </si>
  <si>
    <t>Glendive Public Library</t>
  </si>
  <si>
    <t>YQP</t>
  </si>
  <si>
    <t>Dawn</t>
  </si>
  <si>
    <t>Kingstad</t>
  </si>
  <si>
    <t>booksrus@midrivers.com</t>
  </si>
  <si>
    <t>4063773633</t>
  </si>
  <si>
    <t>GPL</t>
  </si>
  <si>
    <t>Great Falls Public Library</t>
  </si>
  <si>
    <t>YQV</t>
  </si>
  <si>
    <t>Kathy</t>
  </si>
  <si>
    <t>Mora</t>
  </si>
  <si>
    <t>kmora@greatfallslibrary.org</t>
  </si>
  <si>
    <t>4064530349</t>
  </si>
  <si>
    <t>Harlem Public Library</t>
  </si>
  <si>
    <t>YXQ</t>
  </si>
  <si>
    <t>Colleen</t>
  </si>
  <si>
    <t>Brommer</t>
  </si>
  <si>
    <t>harlemlib@live.com</t>
  </si>
  <si>
    <t>4063532712</t>
  </si>
  <si>
    <t>HARLEM</t>
  </si>
  <si>
    <t>Harlowton Public Library</t>
  </si>
  <si>
    <t>H8Q</t>
  </si>
  <si>
    <t>Harlowton</t>
  </si>
  <si>
    <t>Kathleen</t>
  </si>
  <si>
    <t>Schreiber</t>
  </si>
  <si>
    <t>harlolib@mtintouch.net</t>
  </si>
  <si>
    <t>4066325584</t>
  </si>
  <si>
    <t>Havre-Hill County Library</t>
  </si>
  <si>
    <t>YVZ</t>
  </si>
  <si>
    <t>Rachel</t>
  </si>
  <si>
    <t>Rawn</t>
  </si>
  <si>
    <t>library@havrehill.org</t>
  </si>
  <si>
    <t>4062652123</t>
  </si>
  <si>
    <t>HAVRE</t>
  </si>
  <si>
    <t>Hearst Free Library</t>
  </si>
  <si>
    <t>YZR</t>
  </si>
  <si>
    <t>Anaconda</t>
  </si>
  <si>
    <t>Mitchell</t>
  </si>
  <si>
    <t>Grady</t>
  </si>
  <si>
    <t>mgrady@mtlib.org</t>
  </si>
  <si>
    <t>4065636932</t>
  </si>
  <si>
    <t>HFL</t>
  </si>
  <si>
    <t>Henry A Malley Memorial Library</t>
  </si>
  <si>
    <t>YOY</t>
  </si>
  <si>
    <t>Broadus</t>
  </si>
  <si>
    <t>Diane</t>
  </si>
  <si>
    <t>Stuver</t>
  </si>
  <si>
    <t>broaduslibrary@rangeweb.net</t>
  </si>
  <si>
    <t>4064362812</t>
  </si>
  <si>
    <t>BROADUS</t>
  </si>
  <si>
    <t>Joliet Public Library</t>
  </si>
  <si>
    <t>J9L</t>
  </si>
  <si>
    <t>Joliet</t>
  </si>
  <si>
    <t>Hronek</t>
  </si>
  <si>
    <t>jolietlib@yahoo.com</t>
  </si>
  <si>
    <t>4069623013</t>
  </si>
  <si>
    <t>JOLIET</t>
  </si>
  <si>
    <t>Judith Basin County Free Library</t>
  </si>
  <si>
    <t>YVV</t>
  </si>
  <si>
    <t>Stanford</t>
  </si>
  <si>
    <t>Jeanne</t>
  </si>
  <si>
    <t>Lillegard</t>
  </si>
  <si>
    <t>jbclibrary@mtintouch.net</t>
  </si>
  <si>
    <t>4065662277</t>
  </si>
  <si>
    <t>JB-STAN</t>
  </si>
  <si>
    <t>Laurel Public Library</t>
  </si>
  <si>
    <t>L8L</t>
  </si>
  <si>
    <t>Laurel</t>
  </si>
  <si>
    <t>Nancy</t>
  </si>
  <si>
    <t>Schmidt</t>
  </si>
  <si>
    <t>laurelpl@mtlib.org</t>
  </si>
  <si>
    <t>4066284961</t>
  </si>
  <si>
    <t>LAUREL</t>
  </si>
  <si>
    <t>Lewis and Clark Library</t>
  </si>
  <si>
    <t>MZI</t>
  </si>
  <si>
    <t>Judy</t>
  </si>
  <si>
    <t>Hart</t>
  </si>
  <si>
    <t>jhart@lclibrary.org</t>
  </si>
  <si>
    <t>4064471690</t>
  </si>
  <si>
    <t>Lewistown Public Library</t>
  </si>
  <si>
    <t>YVT</t>
  </si>
  <si>
    <t>Lewistown</t>
  </si>
  <si>
    <t>KellyAnne</t>
  </si>
  <si>
    <t>Terry</t>
  </si>
  <si>
    <t>lpldirector@lewistownlibrary.org</t>
  </si>
  <si>
    <t>4065385212</t>
  </si>
  <si>
    <t>LPL</t>
  </si>
  <si>
    <t>Liberty County Library</t>
  </si>
  <si>
    <t>YWX</t>
  </si>
  <si>
    <t>Chester</t>
  </si>
  <si>
    <t>Teresa</t>
  </si>
  <si>
    <t>Fenger</t>
  </si>
  <si>
    <t>libertycountylibrary@hotmail.com</t>
  </si>
  <si>
    <t>4067595445</t>
  </si>
  <si>
    <t>LIBERTY</t>
  </si>
  <si>
    <t>Lincoln County Public Libraries</t>
  </si>
  <si>
    <t>Y83</t>
  </si>
  <si>
    <t>Libby</t>
  </si>
  <si>
    <t>Richard</t>
  </si>
  <si>
    <t>Ball</t>
  </si>
  <si>
    <t>rball@lincolncountylibraries.com</t>
  </si>
  <si>
    <t>4062932778</t>
  </si>
  <si>
    <t>LCL-LIB</t>
  </si>
  <si>
    <t>Livingston-Park County Public Library</t>
  </si>
  <si>
    <t>LVQ</t>
  </si>
  <si>
    <t>Tammy</t>
  </si>
  <si>
    <t>Brawn</t>
  </si>
  <si>
    <t>tammy@livingstonpubliclibrary.org</t>
  </si>
  <si>
    <t>4062220862</t>
  </si>
  <si>
    <t>Madison Valley Public Library</t>
  </si>
  <si>
    <t>YZY</t>
  </si>
  <si>
    <t>Ennis</t>
  </si>
  <si>
    <t>Knack</t>
  </si>
  <si>
    <t>ennislib@3rivers.net</t>
  </si>
  <si>
    <t>4066827244</t>
  </si>
  <si>
    <t>MADISON</t>
  </si>
  <si>
    <t>Manhattan Community School Library</t>
  </si>
  <si>
    <t>MTMCM</t>
  </si>
  <si>
    <t>Manhattan</t>
  </si>
  <si>
    <t>Kari</t>
  </si>
  <si>
    <t>Eliason</t>
  </si>
  <si>
    <t>keliason@manhattan.k12.mt.us</t>
  </si>
  <si>
    <t>4062843341</t>
  </si>
  <si>
    <t>MANHATTAN</t>
  </si>
  <si>
    <t>Meagher County/City Library</t>
  </si>
  <si>
    <t>YYL</t>
  </si>
  <si>
    <t>White Sulphur Springs</t>
  </si>
  <si>
    <t>Benedict</t>
  </si>
  <si>
    <t>crawlinalong@gmail.com</t>
  </si>
  <si>
    <t>4065472250</t>
  </si>
  <si>
    <t>MEAGHER</t>
  </si>
  <si>
    <t>Miles City Public Library</t>
  </si>
  <si>
    <t>YNZ</t>
  </si>
  <si>
    <t>Sonja</t>
  </si>
  <si>
    <t>Woods</t>
  </si>
  <si>
    <t>mcpl@midrivers.com</t>
  </si>
  <si>
    <t>4062341496</t>
  </si>
  <si>
    <t>MCPL</t>
  </si>
  <si>
    <t>Mineral County Public Library</t>
  </si>
  <si>
    <t>Y65</t>
  </si>
  <si>
    <t>Superior</t>
  </si>
  <si>
    <t>Guna</t>
  </si>
  <si>
    <t>Chaberek</t>
  </si>
  <si>
    <t>mcpl@blackfoot.net</t>
  </si>
  <si>
    <t>4068223563</t>
  </si>
  <si>
    <t>MINERAL</t>
  </si>
  <si>
    <t>Missoula Public Library</t>
  </si>
  <si>
    <t>Y38</t>
  </si>
  <si>
    <t>Honore</t>
  </si>
  <si>
    <t>Bray</t>
  </si>
  <si>
    <t>hbray@missoula.lib.mt.us</t>
  </si>
  <si>
    <t>4067212665</t>
  </si>
  <si>
    <t>MSLA-MAIN</t>
  </si>
  <si>
    <t>Moore Public Library</t>
  </si>
  <si>
    <t>MTMRE</t>
  </si>
  <si>
    <t>Moore</t>
  </si>
  <si>
    <t>Sunny</t>
  </si>
  <si>
    <t>Delong</t>
  </si>
  <si>
    <t>moorelib2002@yahoo.com</t>
  </si>
  <si>
    <t>4063742364</t>
  </si>
  <si>
    <t>North Jefferson County Library District</t>
  </si>
  <si>
    <t>CLNCY</t>
  </si>
  <si>
    <t>Clancy</t>
  </si>
  <si>
    <t>Carly</t>
  </si>
  <si>
    <t>Delsigne</t>
  </si>
  <si>
    <t>clancylibrary@bresnan.net</t>
  </si>
  <si>
    <t>4069335254</t>
  </si>
  <si>
    <t>CLANCY</t>
  </si>
  <si>
    <t>North Lake County Public Library</t>
  </si>
  <si>
    <t>Y59</t>
  </si>
  <si>
    <t>Polson</t>
  </si>
  <si>
    <t>Marilyn</t>
  </si>
  <si>
    <t>Trosper</t>
  </si>
  <si>
    <t>mtrosper@polson.lib.mt.us</t>
  </si>
  <si>
    <t>4068838225</t>
  </si>
  <si>
    <t>POLSON</t>
  </si>
  <si>
    <t>North Valley Public Library</t>
  </si>
  <si>
    <t>Y64</t>
  </si>
  <si>
    <t>Stevensville</t>
  </si>
  <si>
    <t>Renee</t>
  </si>
  <si>
    <t>McGrath</t>
  </si>
  <si>
    <t>Acting Director</t>
  </si>
  <si>
    <t>reneemcgrath@northvalleylibrary.org</t>
  </si>
  <si>
    <t>4067775061</t>
  </si>
  <si>
    <t>NVPL</t>
  </si>
  <si>
    <t>Petroleum County School-Community Library</t>
  </si>
  <si>
    <t>YHY</t>
  </si>
  <si>
    <t>Winnett</t>
  </si>
  <si>
    <t>Freburg</t>
  </si>
  <si>
    <t>pcclibrary@midrivers.com</t>
  </si>
  <si>
    <t>4064292451</t>
  </si>
  <si>
    <t>PCL</t>
  </si>
  <si>
    <t>Philipsburg Public Library</t>
  </si>
  <si>
    <t>Y56</t>
  </si>
  <si>
    <t>Philipsburg</t>
  </si>
  <si>
    <t>McCann</t>
  </si>
  <si>
    <t>phl5030@blackfoot.net</t>
  </si>
  <si>
    <t>4068595030</t>
  </si>
  <si>
    <t>PHLP</t>
  </si>
  <si>
    <t>Phillips County Library</t>
  </si>
  <si>
    <t>YXS</t>
  </si>
  <si>
    <t>Malta</t>
  </si>
  <si>
    <t>Janeen</t>
  </si>
  <si>
    <t>Brookie</t>
  </si>
  <si>
    <t>philibr@itstriangle.com</t>
  </si>
  <si>
    <t>4066542407</t>
  </si>
  <si>
    <t>Plains  Public Library District</t>
  </si>
  <si>
    <t>Y57</t>
  </si>
  <si>
    <t>Plains</t>
  </si>
  <si>
    <t>Carrie</t>
  </si>
  <si>
    <t>Terrell</t>
  </si>
  <si>
    <t>cterrell@mtlib.org</t>
  </si>
  <si>
    <t>4068263101</t>
  </si>
  <si>
    <t>PLAINS</t>
  </si>
  <si>
    <t>Prairie County Library</t>
  </si>
  <si>
    <t>YQS</t>
  </si>
  <si>
    <t>Rolane</t>
  </si>
  <si>
    <t>Christofferson</t>
  </si>
  <si>
    <t>rolane@midrivers.com</t>
  </si>
  <si>
    <t>4066355546</t>
  </si>
  <si>
    <t>PRAIRIE</t>
  </si>
  <si>
    <t>Preston Hot Springs Town-County Library</t>
  </si>
  <si>
    <t>Y52</t>
  </si>
  <si>
    <t>Hot Springs</t>
  </si>
  <si>
    <t>Kimberly</t>
  </si>
  <si>
    <t>Brooks</t>
  </si>
  <si>
    <t>prestonhotspringslibrary@yahoo.com</t>
  </si>
  <si>
    <t>4067413491</t>
  </si>
  <si>
    <t>Red Lodge Carnegie Library</t>
  </si>
  <si>
    <t>YGZ</t>
  </si>
  <si>
    <t>Red Lodge</t>
  </si>
  <si>
    <t>Jodie</t>
  </si>
  <si>
    <t>rlibrary@bresnan.net</t>
  </si>
  <si>
    <t>4064461905</t>
  </si>
  <si>
    <t>REDLODGE</t>
  </si>
  <si>
    <t>Ronan Library District</t>
  </si>
  <si>
    <t>Y62</t>
  </si>
  <si>
    <t>Ronan</t>
  </si>
  <si>
    <t>Michelle</t>
  </si>
  <si>
    <t>ronancitylibrary@gmail.com</t>
  </si>
  <si>
    <t>4066763682</t>
  </si>
  <si>
    <t>Roosevelt County Library</t>
  </si>
  <si>
    <t>YLZ</t>
  </si>
  <si>
    <t>Wolf Point</t>
  </si>
  <si>
    <t>Andrea</t>
  </si>
  <si>
    <t>Hayes</t>
  </si>
  <si>
    <t>read@nemont.net</t>
  </si>
  <si>
    <t>4066532411</t>
  </si>
  <si>
    <t>RCL-MAIN</t>
  </si>
  <si>
    <t>Rosebud County Library</t>
  </si>
  <si>
    <t>YPQ</t>
  </si>
  <si>
    <t>Forsyth</t>
  </si>
  <si>
    <t>Cheryl</t>
  </si>
  <si>
    <t>Heser</t>
  </si>
  <si>
    <t>RosebudDirector@gmail.com</t>
  </si>
  <si>
    <t>4063467561</t>
  </si>
  <si>
    <t>ROSEBUD</t>
  </si>
  <si>
    <t>Roundup School-Community Library</t>
  </si>
  <si>
    <t>YHX</t>
  </si>
  <si>
    <t>Roundup</t>
  </si>
  <si>
    <t>Dale</t>
  </si>
  <si>
    <t>Alger</t>
  </si>
  <si>
    <t>dalealger@roundup.k12.mt.us</t>
  </si>
  <si>
    <t>4063231802</t>
  </si>
  <si>
    <t>ROUNDUP</t>
  </si>
  <si>
    <t>Sheridan County Library</t>
  </si>
  <si>
    <t>YMZ</t>
  </si>
  <si>
    <t>Plentywood</t>
  </si>
  <si>
    <t>Sheila</t>
  </si>
  <si>
    <t>slee@co.sheridan.mt.us</t>
  </si>
  <si>
    <t>4067652317</t>
  </si>
  <si>
    <t>PWOOD</t>
  </si>
  <si>
    <t>Sheridan Public Library</t>
  </si>
  <si>
    <t>P@T</t>
  </si>
  <si>
    <t>Sheridan</t>
  </si>
  <si>
    <t>William</t>
  </si>
  <si>
    <t>Talbott</t>
  </si>
  <si>
    <t>shrplib@3rivers.net</t>
  </si>
  <si>
    <t>4068425770</t>
  </si>
  <si>
    <t>SHERIDAN</t>
  </si>
  <si>
    <t>Sidney-Richland County Library</t>
  </si>
  <si>
    <t>YNW</t>
  </si>
  <si>
    <t>Sidney</t>
  </si>
  <si>
    <t>Heather</t>
  </si>
  <si>
    <t>Cotter</t>
  </si>
  <si>
    <t>hcotter@richland.org</t>
  </si>
  <si>
    <t>4064331917</t>
  </si>
  <si>
    <t>SIDNEY</t>
  </si>
  <si>
    <t>St Ignatius School-Community Library</t>
  </si>
  <si>
    <t>I8G</t>
  </si>
  <si>
    <t>Saint Ignatius</t>
  </si>
  <si>
    <t>Daniel</t>
  </si>
  <si>
    <t>Thompson</t>
  </si>
  <si>
    <t>dthompson@stignatiusschools.org</t>
  </si>
  <si>
    <t>4067453811</t>
  </si>
  <si>
    <t>MISSION</t>
  </si>
  <si>
    <t>Stillwater County Library</t>
  </si>
  <si>
    <t>YFV</t>
  </si>
  <si>
    <t>Columbus</t>
  </si>
  <si>
    <t>Haverland</t>
  </si>
  <si>
    <t>slibrary@mtlib.org</t>
  </si>
  <si>
    <t>4063225009</t>
  </si>
  <si>
    <t>SWCL</t>
  </si>
  <si>
    <t>Thompson Falls Public Library</t>
  </si>
  <si>
    <t>Y66</t>
  </si>
  <si>
    <t>Thompson Falls</t>
  </si>
  <si>
    <t>Lynne</t>
  </si>
  <si>
    <t>Kersten</t>
  </si>
  <si>
    <t>tflibrary@blackfoot.net</t>
  </si>
  <si>
    <t>4068273547</t>
  </si>
  <si>
    <t>TFPL</t>
  </si>
  <si>
    <t>Thompson-Hickman County Library</t>
  </si>
  <si>
    <t>THV</t>
  </si>
  <si>
    <t>Virginia City</t>
  </si>
  <si>
    <t>Jack</t>
  </si>
  <si>
    <t>Albrecht</t>
  </si>
  <si>
    <t>vclibry@3rivers.net</t>
  </si>
  <si>
    <t>4068435346</t>
  </si>
  <si>
    <t>THOM-HICK</t>
  </si>
  <si>
    <t>Three Forks Community Library</t>
  </si>
  <si>
    <t>FKK</t>
  </si>
  <si>
    <t>Three Forks</t>
  </si>
  <si>
    <t>Debbi</t>
  </si>
  <si>
    <t>Kramer</t>
  </si>
  <si>
    <t>tflibrary@hotmail.com</t>
  </si>
  <si>
    <t>4062853747</t>
  </si>
  <si>
    <t>THREEFKS</t>
  </si>
  <si>
    <t>Toole County Library</t>
  </si>
  <si>
    <t>YVU</t>
  </si>
  <si>
    <t>Shelby</t>
  </si>
  <si>
    <t>Heidi</t>
  </si>
  <si>
    <t>Alford</t>
  </si>
  <si>
    <t>toolelib@yahoo.com</t>
  </si>
  <si>
    <t>4064248345</t>
  </si>
  <si>
    <t>Twin Bridges Public Library</t>
  </si>
  <si>
    <t>T#B</t>
  </si>
  <si>
    <t>Twin Bridges</t>
  </si>
  <si>
    <t>Betty</t>
  </si>
  <si>
    <t>Humbert</t>
  </si>
  <si>
    <t>twin@3rivers.net</t>
  </si>
  <si>
    <t>4066845416</t>
  </si>
  <si>
    <t>TWIN</t>
  </si>
  <si>
    <t>Valier Public Library</t>
  </si>
  <si>
    <t>YVW</t>
  </si>
  <si>
    <t>Valier</t>
  </si>
  <si>
    <t>Cathy</t>
  </si>
  <si>
    <t>Brandvold</t>
  </si>
  <si>
    <t>valpubl@3rivers.net</t>
  </si>
  <si>
    <t>4062793366</t>
  </si>
  <si>
    <t>VALIER</t>
  </si>
  <si>
    <t>Wedsworth Memorial Library</t>
  </si>
  <si>
    <t>YRX</t>
  </si>
  <si>
    <t>Cascade</t>
  </si>
  <si>
    <t>Royan</t>
  </si>
  <si>
    <t>wedsworth.library@gmail.com</t>
  </si>
  <si>
    <t>4064682848</t>
  </si>
  <si>
    <t>West Yellowstone Public Library</t>
  </si>
  <si>
    <t>Y35</t>
  </si>
  <si>
    <t>West Yellowstone</t>
  </si>
  <si>
    <t>Bruce</t>
  </si>
  <si>
    <t>McPherson</t>
  </si>
  <si>
    <t>brucemcph@aol.com</t>
  </si>
  <si>
    <t>4066469017</t>
  </si>
  <si>
    <t>YELLOW</t>
  </si>
  <si>
    <t>Whitefish Community Library</t>
  </si>
  <si>
    <t>MTWCL</t>
  </si>
  <si>
    <t>Whitefish</t>
  </si>
  <si>
    <t>Joey</t>
  </si>
  <si>
    <t>Kositzky</t>
  </si>
  <si>
    <t>joeyk@whitefishlibrary.org</t>
  </si>
  <si>
    <t>4068629914</t>
  </si>
  <si>
    <t>WCL</t>
  </si>
  <si>
    <t>Wibaux Public Library</t>
  </si>
  <si>
    <t>YQT</t>
  </si>
  <si>
    <t>Wibaux</t>
  </si>
  <si>
    <t>Jackie</t>
  </si>
  <si>
    <t>Quinn</t>
  </si>
  <si>
    <t>jquinn@mtlib.org</t>
  </si>
  <si>
    <t>4067962452</t>
  </si>
  <si>
    <t>WIBAUX</t>
  </si>
  <si>
    <t>William K. Kohrs Memorial Library</t>
  </si>
  <si>
    <t>YZU</t>
  </si>
  <si>
    <t>Deer Lodge</t>
  </si>
  <si>
    <t>Cindy</t>
  </si>
  <si>
    <t>Grieshaber</t>
  </si>
  <si>
    <t>wkkohrs@yahoo.com</t>
  </si>
  <si>
    <t>4068462622</t>
  </si>
  <si>
    <t>Billings Clinic Medical Library</t>
  </si>
  <si>
    <t>YLX</t>
  </si>
  <si>
    <t>Special</t>
  </si>
  <si>
    <t>vbauerkoch@billingsclinic.org</t>
  </si>
  <si>
    <t>4062382226</t>
  </si>
  <si>
    <t>BCML</t>
  </si>
  <si>
    <t>Crowley Fleck Library</t>
  </si>
  <si>
    <t>AT0</t>
  </si>
  <si>
    <t>dpaszkowski@crowleyfleck.com</t>
  </si>
  <si>
    <t>4062523441</t>
  </si>
  <si>
    <t>Kalispell Regional Medical Center Medical Library</t>
  </si>
  <si>
    <t>Y73</t>
  </si>
  <si>
    <t>hadams@krmc.org</t>
  </si>
  <si>
    <t>4067521739</t>
  </si>
  <si>
    <t>KAL-HOSP</t>
  </si>
  <si>
    <t>Learning Center @ St. Patrick Hospital</t>
  </si>
  <si>
    <t>Y39</t>
  </si>
  <si>
    <t>dkopp@saintpatrick.org</t>
  </si>
  <si>
    <t>4063295710</t>
  </si>
  <si>
    <t>Montana Department of Transportation Library</t>
  </si>
  <si>
    <t>DMY</t>
  </si>
  <si>
    <t>ssillick@mt.gov</t>
  </si>
  <si>
    <t>4064446338</t>
  </si>
  <si>
    <t>MT-DOT</t>
  </si>
  <si>
    <t>Montana Historical Society Research Center</t>
  </si>
  <si>
    <t>MTL</t>
  </si>
  <si>
    <t>mkruckenberg@mt.gov</t>
  </si>
  <si>
    <t>4064442681</t>
  </si>
  <si>
    <t>MT-HIST</t>
  </si>
  <si>
    <t>Montana Legislative Reference Center</t>
  </si>
  <si>
    <t>AF1</t>
  </si>
  <si>
    <t>sgavin@mt.gov</t>
  </si>
  <si>
    <t>4064443598</t>
  </si>
  <si>
    <t>MT-LEG</t>
  </si>
  <si>
    <t>Montana Office of Public Instruction Resource Center</t>
  </si>
  <si>
    <t>YZX</t>
  </si>
  <si>
    <t>cbergeron@mt.gov</t>
  </si>
  <si>
    <t>4064442082</t>
  </si>
  <si>
    <t>MT-OPI</t>
  </si>
  <si>
    <t>Montana Public Service Commission Library</t>
  </si>
  <si>
    <t>MTMTP</t>
  </si>
  <si>
    <t>juscheier@mt.gov</t>
  </si>
  <si>
    <t>4064446199</t>
  </si>
  <si>
    <t>MT-PSC</t>
  </si>
  <si>
    <t>Montana State Genealogical Society Library</t>
  </si>
  <si>
    <t>MSGES</t>
  </si>
  <si>
    <t>Karen</t>
  </si>
  <si>
    <t>Huck</t>
  </si>
  <si>
    <t>dkhuck@aol.com</t>
  </si>
  <si>
    <t>MT-GEN</t>
  </si>
  <si>
    <t>Montana State Library</t>
  </si>
  <si>
    <t>MZB</t>
  </si>
  <si>
    <t>jkammerer@mt.gov</t>
  </si>
  <si>
    <t>4064443115</t>
  </si>
  <si>
    <t>MSL</t>
  </si>
  <si>
    <t>PLUK Library</t>
  </si>
  <si>
    <t>YIU</t>
  </si>
  <si>
    <t>libby.wolfe@pluk.org</t>
  </si>
  <si>
    <t>8887732189</t>
  </si>
  <si>
    <t>PLUK</t>
  </si>
  <si>
    <t>Rocky Mountain Laboratories Library</t>
  </si>
  <si>
    <t>Y45</t>
  </si>
  <si>
    <t>mthayer@niaid.nih.gov</t>
  </si>
  <si>
    <t>4063639212</t>
  </si>
  <si>
    <t>Shodair Childrens Hospital Professional Library</t>
  </si>
  <si>
    <t>YYJ</t>
  </si>
  <si>
    <t>mmcnellis@shodair.org</t>
  </si>
  <si>
    <t>4064447518</t>
  </si>
  <si>
    <t>St Paul's United Methodist Church</t>
  </si>
  <si>
    <t>MTSPA</t>
  </si>
  <si>
    <t>bruce.newell@gmail.com</t>
  </si>
  <si>
    <t>4064425643</t>
  </si>
  <si>
    <t>State Law Library of Montana</t>
  </si>
  <si>
    <t>MTS</t>
  </si>
  <si>
    <t>Lisa</t>
  </si>
  <si>
    <t>lisameckjack@gmail.com</t>
  </si>
  <si>
    <t>4064443660</t>
  </si>
  <si>
    <t>MT-LAW</t>
  </si>
  <si>
    <t>Cottonwood Union Library</t>
  </si>
  <si>
    <t>P#R</t>
  </si>
  <si>
    <t>Institutional</t>
  </si>
  <si>
    <t>Linda</t>
  </si>
  <si>
    <t>Murphy</t>
  </si>
  <si>
    <t>lmurphy2@mt.gov</t>
  </si>
  <si>
    <t>4068461320</t>
  </si>
  <si>
    <t>Patients Library</t>
  </si>
  <si>
    <t>YZZ</t>
  </si>
  <si>
    <t>Warm Springs</t>
  </si>
  <si>
    <t>teferguson@mt.gov</t>
  </si>
  <si>
    <t>4066937133</t>
  </si>
  <si>
    <t>Absarokee Elementary School Library</t>
  </si>
  <si>
    <t>ABSKE</t>
  </si>
  <si>
    <t>School</t>
  </si>
  <si>
    <t>Absarokee</t>
  </si>
  <si>
    <t>Alyson</t>
  </si>
  <si>
    <t>Green</t>
  </si>
  <si>
    <t>School Librarian</t>
  </si>
  <si>
    <t>spinne00@gmail.com</t>
  </si>
  <si>
    <t>4063284583</t>
  </si>
  <si>
    <t>ABSKEL</t>
  </si>
  <si>
    <t>Absarokee High School Library</t>
  </si>
  <si>
    <t>Laurie</t>
  </si>
  <si>
    <t>Stabnow</t>
  </si>
  <si>
    <t>lstabnow@absarokee.k12.mt.us</t>
  </si>
  <si>
    <t>ABSKHS</t>
  </si>
  <si>
    <t>Alberton School Library</t>
  </si>
  <si>
    <t>ALBPS</t>
  </si>
  <si>
    <t>Alberton</t>
  </si>
  <si>
    <t>Clevenger</t>
  </si>
  <si>
    <t>clevengerr1@hotmail.com</t>
  </si>
  <si>
    <t>4067223381</t>
  </si>
  <si>
    <t>ALBK12</t>
  </si>
  <si>
    <t>Alkali Creek Elementary School</t>
  </si>
  <si>
    <t>E6K</t>
  </si>
  <si>
    <t>Meyer</t>
  </si>
  <si>
    <t>Library Media Specialist</t>
  </si>
  <si>
    <t>meyera@billingsschools.org</t>
  </si>
  <si>
    <t>4062816847</t>
  </si>
  <si>
    <t>Arrowhead Elementary School</t>
  </si>
  <si>
    <t>E7R</t>
  </si>
  <si>
    <t>Don</t>
  </si>
  <si>
    <t>Casey</t>
  </si>
  <si>
    <t>caseyd@billingsschools.org</t>
  </si>
  <si>
    <t>4062816408</t>
  </si>
  <si>
    <t>Ashland Public School</t>
  </si>
  <si>
    <t>ASHLD</t>
  </si>
  <si>
    <t>Ashland</t>
  </si>
  <si>
    <t>Meza</t>
  </si>
  <si>
    <t>meza@rangeweb.net</t>
  </si>
  <si>
    <t>4067842568</t>
  </si>
  <si>
    <t>ASHLAND</t>
  </si>
  <si>
    <t>Baker Middle / High School Library</t>
  </si>
  <si>
    <t>YOT</t>
  </si>
  <si>
    <t>Van Gorden</t>
  </si>
  <si>
    <t>Teacher Librarian</t>
  </si>
  <si>
    <t>vangordend@baker.k12.mt.us</t>
  </si>
  <si>
    <t>4067783329</t>
  </si>
  <si>
    <t>BAKERHS</t>
  </si>
  <si>
    <t>Beartooth Elementary School</t>
  </si>
  <si>
    <t>BTK</t>
  </si>
  <si>
    <t>Mandy</t>
  </si>
  <si>
    <t>hucka@billingsschools.org</t>
  </si>
  <si>
    <t>4062816202</t>
  </si>
  <si>
    <t>Beaverhead County High School</t>
  </si>
  <si>
    <t>RXU</t>
  </si>
  <si>
    <t>Bennett</t>
  </si>
  <si>
    <t>cbennett@bchsmt.com</t>
  </si>
  <si>
    <t>4066832361</t>
  </si>
  <si>
    <t>Bench Elementary School</t>
  </si>
  <si>
    <t>BES</t>
  </si>
  <si>
    <t>Margot</t>
  </si>
  <si>
    <t>LaFontaine</t>
  </si>
  <si>
    <t>lafontainem@billings.k12.mt.us</t>
  </si>
  <si>
    <t>4062816320</t>
  </si>
  <si>
    <t>Big Sky Elementary School</t>
  </si>
  <si>
    <t>BGK</t>
  </si>
  <si>
    <t>Sharon</t>
  </si>
  <si>
    <t>Drake</t>
  </si>
  <si>
    <t>drakes@billings.k12.mt.us</t>
  </si>
  <si>
    <t>4062816204</t>
  </si>
  <si>
    <t>L3Z</t>
  </si>
  <si>
    <t>Bigfork High School Library</t>
  </si>
  <si>
    <t>BFHJL</t>
  </si>
  <si>
    <t>Bigfork</t>
  </si>
  <si>
    <t>Scarlett</t>
  </si>
  <si>
    <t>Sherman</t>
  </si>
  <si>
    <t>scarletts@bigfork.k12.mt.us</t>
  </si>
  <si>
    <t>4068377420</t>
  </si>
  <si>
    <t>BFHS</t>
  </si>
  <si>
    <t>Bigfork K-8 Library</t>
  </si>
  <si>
    <t>BFQ</t>
  </si>
  <si>
    <t>Gloria</t>
  </si>
  <si>
    <t>Carter</t>
  </si>
  <si>
    <t>gloriac@bigfork.k12.mt.us</t>
  </si>
  <si>
    <t>4068377412</t>
  </si>
  <si>
    <t>BFEL</t>
  </si>
  <si>
    <t>Billings Career Education Center</t>
  </si>
  <si>
    <t>BIE</t>
  </si>
  <si>
    <t>Denise</t>
  </si>
  <si>
    <t>Grewell</t>
  </si>
  <si>
    <t>Media Specialist</t>
  </si>
  <si>
    <t>grewelld@billings.k12.mt.us</t>
  </si>
  <si>
    <t>4062815345</t>
  </si>
  <si>
    <t>Billings Central Catholic High School Library</t>
  </si>
  <si>
    <t>BCCHS</t>
  </si>
  <si>
    <t>Jane</t>
  </si>
  <si>
    <t>Ray</t>
  </si>
  <si>
    <t>jray@billingscatholicschools.org</t>
  </si>
  <si>
    <t>4062456651</t>
  </si>
  <si>
    <t>Billings Senior High School</t>
  </si>
  <si>
    <t>BYL</t>
  </si>
  <si>
    <t>Lyn</t>
  </si>
  <si>
    <t>McKinney</t>
  </si>
  <si>
    <t>mckinneyl@billingsschools.org</t>
  </si>
  <si>
    <t>4062815442</t>
  </si>
  <si>
    <t>Billings West High School</t>
  </si>
  <si>
    <t>BWQ</t>
  </si>
  <si>
    <t>Kathrine</t>
  </si>
  <si>
    <t>Field</t>
  </si>
  <si>
    <t>fieldk@billings.k12.mt.us</t>
  </si>
  <si>
    <t>4062815753</t>
  </si>
  <si>
    <t>Bitterroot Elementary School</t>
  </si>
  <si>
    <t>BYT</t>
  </si>
  <si>
    <t>Monica</t>
  </si>
  <si>
    <t>Anderson</t>
  </si>
  <si>
    <t>andersonml@billingsschools.org</t>
  </si>
  <si>
    <t>4062816205</t>
  </si>
  <si>
    <t>Bonner Public School</t>
  </si>
  <si>
    <t>B6Z</t>
  </si>
  <si>
    <t>Bonner</t>
  </si>
  <si>
    <t>Katie</t>
  </si>
  <si>
    <t>Dvarishkis</t>
  </si>
  <si>
    <t>kdvarishkis@bonner.k12.mt.us</t>
  </si>
  <si>
    <t>4062586151</t>
  </si>
  <si>
    <t>Boulder Elementary School</t>
  </si>
  <si>
    <t>BQQ</t>
  </si>
  <si>
    <t>Roberta</t>
  </si>
  <si>
    <t>Fuller</t>
  </si>
  <si>
    <t>fullerr@billings.k12.mt.us</t>
  </si>
  <si>
    <t>4062816621</t>
  </si>
  <si>
    <t>Box Elder Public Schools</t>
  </si>
  <si>
    <t>MTBEP</t>
  </si>
  <si>
    <t>Jacqueline</t>
  </si>
  <si>
    <t>Hanson</t>
  </si>
  <si>
    <t>jlhanson@boxelder.k12.mt.us</t>
  </si>
  <si>
    <t>4063524195</t>
  </si>
  <si>
    <t>Broadwater Elementary School</t>
  </si>
  <si>
    <t>BWH</t>
  </si>
  <si>
    <t>Rita</t>
  </si>
  <si>
    <t>Evans</t>
  </si>
  <si>
    <t>caseyd@billings.k12.mt.us</t>
  </si>
  <si>
    <t>4062816437</t>
  </si>
  <si>
    <t>Browning High School Library</t>
  </si>
  <si>
    <t>YRV</t>
  </si>
  <si>
    <t>Gilham</t>
  </si>
  <si>
    <t>teresag@bps.k12.mt.us</t>
  </si>
  <si>
    <t>4063382745</t>
  </si>
  <si>
    <t>Burlington Elementary School</t>
  </si>
  <si>
    <t>BQN</t>
  </si>
  <si>
    <t>Tracey</t>
  </si>
  <si>
    <t>Tounsley</t>
  </si>
  <si>
    <t>tounsleyt@billingsschools.org</t>
  </si>
  <si>
    <t>4062816653</t>
  </si>
  <si>
    <t>Castle Rock Middle School</t>
  </si>
  <si>
    <t>RKQ</t>
  </si>
  <si>
    <t>Kathi</t>
  </si>
  <si>
    <t>Hoyt</t>
  </si>
  <si>
    <t>hoytk@billingsschools.org</t>
  </si>
  <si>
    <t>4062815800</t>
  </si>
  <si>
    <t>Central Heights Elementary School</t>
  </si>
  <si>
    <t>E@H</t>
  </si>
  <si>
    <t>Kourtni</t>
  </si>
  <si>
    <t>McHugh</t>
  </si>
  <si>
    <t>mchughk@billingsschools.org</t>
  </si>
  <si>
    <t>4062816209</t>
  </si>
  <si>
    <t>Clancy Elementary School</t>
  </si>
  <si>
    <t>C@Y</t>
  </si>
  <si>
    <t>Scusa</t>
  </si>
  <si>
    <t>nscusa@clancy.k12.mt.us</t>
  </si>
  <si>
    <t>4069335531</t>
  </si>
  <si>
    <t>Clinton Elementary School</t>
  </si>
  <si>
    <t>RZC</t>
  </si>
  <si>
    <t>Clinton</t>
  </si>
  <si>
    <t>Marilyn Yvonne</t>
  </si>
  <si>
    <t>Richie</t>
  </si>
  <si>
    <t>mrichie@clintoncougars.com</t>
  </si>
  <si>
    <t>4068253113</t>
  </si>
  <si>
    <t>CLINTON</t>
  </si>
  <si>
    <t>Columbus Public Schools</t>
  </si>
  <si>
    <t>H8Z</t>
  </si>
  <si>
    <t>Norma</t>
  </si>
  <si>
    <t>Glock</t>
  </si>
  <si>
    <t>Information Specialist</t>
  </si>
  <si>
    <t>norma.glock@gmail.com</t>
  </si>
  <si>
    <t>4063225373</t>
  </si>
  <si>
    <t>Darby Elementary School Library</t>
  </si>
  <si>
    <t>MTDAR</t>
  </si>
  <si>
    <t>Janie</t>
  </si>
  <si>
    <t>Vogt</t>
  </si>
  <si>
    <t>jvogt@darby.k12.mt.us</t>
  </si>
  <si>
    <t>4068213643</t>
  </si>
  <si>
    <t>DARBYK6</t>
  </si>
  <si>
    <t>Darby MS and HS Library</t>
  </si>
  <si>
    <t>4068213252</t>
  </si>
  <si>
    <t>DARBYHS</t>
  </si>
  <si>
    <t>Dawson County High School Media Center</t>
  </si>
  <si>
    <t>YPT</t>
  </si>
  <si>
    <t>Shaide</t>
  </si>
  <si>
    <t>Academy Director</t>
  </si>
  <si>
    <t>shaidek@glendiveschools.org</t>
  </si>
  <si>
    <t>4063775265</t>
  </si>
  <si>
    <t>Eagle Cliffs Elementary School</t>
  </si>
  <si>
    <t>E5A</t>
  </si>
  <si>
    <t>Fleming</t>
  </si>
  <si>
    <t>School Library Media Specialist</t>
  </si>
  <si>
    <t>flemingj@billingsschools.org</t>
  </si>
  <si>
    <t>4062816210</t>
  </si>
  <si>
    <t>Fairfield Public Schools</t>
  </si>
  <si>
    <t>RFR</t>
  </si>
  <si>
    <t>Fairfield</t>
  </si>
  <si>
    <t>Dianne</t>
  </si>
  <si>
    <t>Bremer</t>
  </si>
  <si>
    <t>dbremer@fairfield.k12.mt.us</t>
  </si>
  <si>
    <t>4064672528</t>
  </si>
  <si>
    <t>Flathead High School</t>
  </si>
  <si>
    <t>Y69</t>
  </si>
  <si>
    <t>Aarica</t>
  </si>
  <si>
    <t>Phillips</t>
  </si>
  <si>
    <t>phillipsa@sd5.k12.mt.us</t>
  </si>
  <si>
    <t>4067513493</t>
  </si>
  <si>
    <t>Fort Shaw Elementary School Library</t>
  </si>
  <si>
    <t>MTSIM</t>
  </si>
  <si>
    <t>Fort Shaw</t>
  </si>
  <si>
    <t>VassarGeise</t>
  </si>
  <si>
    <t>kvassar@srvs.k12.mt.us</t>
  </si>
  <si>
    <t>4062645651</t>
  </si>
  <si>
    <t>FTSHAW</t>
  </si>
  <si>
    <t>Froid School Library</t>
  </si>
  <si>
    <t>FXD</t>
  </si>
  <si>
    <t>Froid</t>
  </si>
  <si>
    <t>Ellen</t>
  </si>
  <si>
    <t>Britton</t>
  </si>
  <si>
    <t>froidlib@gmail.com</t>
  </si>
  <si>
    <t>4067662303</t>
  </si>
  <si>
    <t>Galata Elementary School</t>
  </si>
  <si>
    <t>MTGES</t>
  </si>
  <si>
    <t>Galata</t>
  </si>
  <si>
    <t>Emmylou</t>
  </si>
  <si>
    <t>Supervising Teacher/Librarian</t>
  </si>
  <si>
    <t>gophers@northerntel.net</t>
  </si>
  <si>
    <t>4064322123</t>
  </si>
  <si>
    <t>GALATA</t>
  </si>
  <si>
    <t>Gardiner Public Schools</t>
  </si>
  <si>
    <t>YFX</t>
  </si>
  <si>
    <t>Gardiner</t>
  </si>
  <si>
    <t>Carmen</t>
  </si>
  <si>
    <t>Harbach</t>
  </si>
  <si>
    <t>Library Specialist</t>
  </si>
  <si>
    <t>Carmen@Gardiner.org</t>
  </si>
  <si>
    <t>4068487563</t>
  </si>
  <si>
    <t>Glacier High School Library</t>
  </si>
  <si>
    <t>MNGHS</t>
  </si>
  <si>
    <t>Lykins</t>
  </si>
  <si>
    <t>lykinsl@sd5.k12.mt.us</t>
  </si>
  <si>
    <t>4067588370</t>
  </si>
  <si>
    <t>Hamilton Middle School</t>
  </si>
  <si>
    <t>MTHMS</t>
  </si>
  <si>
    <t>Kristi</t>
  </si>
  <si>
    <t>Rodriguez</t>
  </si>
  <si>
    <t>rodriguezk@hsd3.org</t>
  </si>
  <si>
    <t>4063632121</t>
  </si>
  <si>
    <t>Havre High School</t>
  </si>
  <si>
    <t>YVY</t>
  </si>
  <si>
    <t>Kathryn</t>
  </si>
  <si>
    <t>Holt</t>
  </si>
  <si>
    <t>holtk@havre.k12.mt.us</t>
  </si>
  <si>
    <t>4062656731</t>
  </si>
  <si>
    <t>HAVREHS</t>
  </si>
  <si>
    <t>Havre Middle School</t>
  </si>
  <si>
    <t>HAVRM</t>
  </si>
  <si>
    <t>Jean</t>
  </si>
  <si>
    <t>murphyj@havre.k12.mt.us</t>
  </si>
  <si>
    <t>4062659613</t>
  </si>
  <si>
    <t>HAVREMS</t>
  </si>
  <si>
    <t>Heart Butte School</t>
  </si>
  <si>
    <t>HEART</t>
  </si>
  <si>
    <t>Heart Butte</t>
  </si>
  <si>
    <t>Charlene</t>
  </si>
  <si>
    <t>Crawford</t>
  </si>
  <si>
    <t>charlenec@heartbutteschool.com</t>
  </si>
  <si>
    <t>4063382200</t>
  </si>
  <si>
    <t>Hellgate Elementary School K-2</t>
  </si>
  <si>
    <t>HGTSD</t>
  </si>
  <si>
    <t>Watts</t>
  </si>
  <si>
    <t>lwatts@hellgate.k12.mt.us</t>
  </si>
  <si>
    <t>4067212160</t>
  </si>
  <si>
    <t>HGEL1</t>
  </si>
  <si>
    <t>4067282400</t>
  </si>
  <si>
    <t>Hellgate Intermediate School 3-5</t>
  </si>
  <si>
    <t>Debra</t>
  </si>
  <si>
    <t>Westrom</t>
  </si>
  <si>
    <t>dwestrom@hellgate.k12.mt.us</t>
  </si>
  <si>
    <t>4065496109</t>
  </si>
  <si>
    <t>HGEL2</t>
  </si>
  <si>
    <t>Hellgate Middle School 6-8</t>
  </si>
  <si>
    <t>Becky</t>
  </si>
  <si>
    <t>Mosbacher</t>
  </si>
  <si>
    <t>bmosbacher@hellgate.k12.mt.us</t>
  </si>
  <si>
    <t>4067212452</t>
  </si>
  <si>
    <t>HGEL3</t>
  </si>
  <si>
    <t>Highland Elementary School</t>
  </si>
  <si>
    <t>H#Q</t>
  </si>
  <si>
    <t>Marnin</t>
  </si>
  <si>
    <t>marninm@billingsschools.org</t>
  </si>
  <si>
    <t>4062816270</t>
  </si>
  <si>
    <t>Highland Park Early Primary Schools</t>
  </si>
  <si>
    <t>YWN</t>
  </si>
  <si>
    <t>ShirLee</t>
  </si>
  <si>
    <t>Perrodin</t>
  </si>
  <si>
    <t>perrodins@havre.k12.mt.us</t>
  </si>
  <si>
    <t>4062655554</t>
  </si>
  <si>
    <t>HPPS</t>
  </si>
  <si>
    <t>Jordan Public Schools</t>
  </si>
  <si>
    <t>JRDNP</t>
  </si>
  <si>
    <t>Gibbs</t>
  </si>
  <si>
    <t>kgibbs@jordanpublicschools.org</t>
  </si>
  <si>
    <t>4065572259</t>
  </si>
  <si>
    <t>Lewis and Clark Middle School</t>
  </si>
  <si>
    <t>LEQ</t>
  </si>
  <si>
    <t>Elizabeth</t>
  </si>
  <si>
    <t>Waddington</t>
  </si>
  <si>
    <t>waddingtone@billingsschools.org</t>
  </si>
  <si>
    <t>4062815916</t>
  </si>
  <si>
    <t>Libby Elementary School</t>
  </si>
  <si>
    <t>Y78</t>
  </si>
  <si>
    <t>Erickson</t>
  </si>
  <si>
    <t>ericksond@libbyschools.org</t>
  </si>
  <si>
    <t>4062932763</t>
  </si>
  <si>
    <t>LIBBYEL</t>
  </si>
  <si>
    <t>Libby MIddle/High School Library</t>
  </si>
  <si>
    <t>Y82</t>
  </si>
  <si>
    <t>Kelsch</t>
  </si>
  <si>
    <t>lhslibrary@libbyschools.org</t>
  </si>
  <si>
    <t>4062938802</t>
  </si>
  <si>
    <t>LIBBYHS</t>
  </si>
  <si>
    <t>Lima School District #12</t>
  </si>
  <si>
    <t>MTLSD</t>
  </si>
  <si>
    <t>Lima</t>
  </si>
  <si>
    <t>Congdon</t>
  </si>
  <si>
    <t>acongdon@lima.k12.mt.us</t>
  </si>
  <si>
    <t>4062763571</t>
  </si>
  <si>
    <t>LIMA</t>
  </si>
  <si>
    <t>Lincoln County High School</t>
  </si>
  <si>
    <t>Y76</t>
  </si>
  <si>
    <t>Eureka</t>
  </si>
  <si>
    <t>Evelyn</t>
  </si>
  <si>
    <t>Bergstrom</t>
  </si>
  <si>
    <t>ebergstrom@teameureka.net</t>
  </si>
  <si>
    <t>4062975725</t>
  </si>
  <si>
    <t>LCHS</t>
  </si>
  <si>
    <t>Lincoln School</t>
  </si>
  <si>
    <t>MTLNB</t>
  </si>
  <si>
    <t>Library Aide</t>
  </si>
  <si>
    <t>moores@baker.k12.mt.us</t>
  </si>
  <si>
    <t>4067782022</t>
  </si>
  <si>
    <t>BAKERLC</t>
  </si>
  <si>
    <t>Lincoln-McKinley Primary School</t>
  </si>
  <si>
    <t>YWQ</t>
  </si>
  <si>
    <t>Beth</t>
  </si>
  <si>
    <t>Williams</t>
  </si>
  <si>
    <t>williamsb@havre.k12.mt.us</t>
  </si>
  <si>
    <t>4062659619</t>
  </si>
  <si>
    <t>LMPS</t>
  </si>
  <si>
    <t>Lone Rock Elementary School</t>
  </si>
  <si>
    <t>LRQ</t>
  </si>
  <si>
    <t>Jan</t>
  </si>
  <si>
    <t>Burgess</t>
  </si>
  <si>
    <t>jburgess@lonerockschool.org</t>
  </si>
  <si>
    <t>4067773314</t>
  </si>
  <si>
    <t>Longfellow Library</t>
  </si>
  <si>
    <t>MTLFB</t>
  </si>
  <si>
    <t>BAKERLG</t>
  </si>
  <si>
    <t>Manhattan Elementary School K-8</t>
  </si>
  <si>
    <t>MTMPS</t>
  </si>
  <si>
    <t>Doug</t>
  </si>
  <si>
    <t>O&amp;#039;Brien</t>
  </si>
  <si>
    <t>dobrien@manhattan.k12.mt.us</t>
  </si>
  <si>
    <t>4062843250</t>
  </si>
  <si>
    <t>MAN-K8</t>
  </si>
  <si>
    <t>McKinley Elementary School</t>
  </si>
  <si>
    <t>E5K</t>
  </si>
  <si>
    <t>Cole</t>
  </si>
  <si>
    <t>colej@billings.k12.mt.us</t>
  </si>
  <si>
    <t>4062816212</t>
  </si>
  <si>
    <t>Meadowlark Elementary School</t>
  </si>
  <si>
    <t>E8K</t>
  </si>
  <si>
    <t>Judith</t>
  </si>
  <si>
    <t>Treglown</t>
  </si>
  <si>
    <t>treglownj@billingsschools.org</t>
  </si>
  <si>
    <t>4062816872</t>
  </si>
  <si>
    <t>Miles Avenue Elementary School</t>
  </si>
  <si>
    <t>E8A</t>
  </si>
  <si>
    <t>Tracy</t>
  </si>
  <si>
    <t>Pare</t>
  </si>
  <si>
    <t>paret@billings.k12.mt.us</t>
  </si>
  <si>
    <t>4062816214</t>
  </si>
  <si>
    <t>Missoula County Public Schools</t>
  </si>
  <si>
    <t>Systems Administrator</t>
  </si>
  <si>
    <t>danderson@mcps.k12.mt.us</t>
  </si>
  <si>
    <t>MCPS-DIST</t>
  </si>
  <si>
    <t>Missoula International School</t>
  </si>
  <si>
    <t>MISMT</t>
  </si>
  <si>
    <t>Bovard</t>
  </si>
  <si>
    <t>library@mismt.org</t>
  </si>
  <si>
    <t>4065429924</t>
  </si>
  <si>
    <t>MSLAINTL</t>
  </si>
  <si>
    <t>Montana Academy</t>
  </si>
  <si>
    <t>TGM</t>
  </si>
  <si>
    <t>Marion</t>
  </si>
  <si>
    <t>Connie</t>
  </si>
  <si>
    <t>Jones</t>
  </si>
  <si>
    <t>conniej@montanaacademy.com</t>
  </si>
  <si>
    <t>4068582339</t>
  </si>
  <si>
    <t>MT-ACAD</t>
  </si>
  <si>
    <t>Montana City School</t>
  </si>
  <si>
    <t>MTNJL</t>
  </si>
  <si>
    <t>Stephanie</t>
  </si>
  <si>
    <t>Heggen</t>
  </si>
  <si>
    <t>sheggen@metnet.mt.gov</t>
  </si>
  <si>
    <t>4064426779</t>
  </si>
  <si>
    <t>Newman Elementary School</t>
  </si>
  <si>
    <t>E9N</t>
  </si>
  <si>
    <t>Mattila</t>
  </si>
  <si>
    <t>prestone@billings.k12.mt.us</t>
  </si>
  <si>
    <t>4062816215</t>
  </si>
  <si>
    <t>North Star High School</t>
  </si>
  <si>
    <t>MTGIL</t>
  </si>
  <si>
    <t>Rudyard</t>
  </si>
  <si>
    <t>Kay</t>
  </si>
  <si>
    <t>Jorgenson</t>
  </si>
  <si>
    <t>kjorgenson@northstar.k12.mt.us</t>
  </si>
  <si>
    <t>4063554481</t>
  </si>
  <si>
    <t>Noxon School K-12</t>
  </si>
  <si>
    <t>Y53</t>
  </si>
  <si>
    <t>Noxon</t>
  </si>
  <si>
    <t>Rhonda</t>
  </si>
  <si>
    <t>Horner</t>
  </si>
  <si>
    <t>rhondacarolhorner@yahoo.com</t>
  </si>
  <si>
    <t>4068472442</t>
  </si>
  <si>
    <t>NOXON</t>
  </si>
  <si>
    <t>Orchard Elementary School</t>
  </si>
  <si>
    <t>OYE</t>
  </si>
  <si>
    <t>Karry</t>
  </si>
  <si>
    <t>Woodard</t>
  </si>
  <si>
    <t>woodardk@billingsschools.org</t>
  </si>
  <si>
    <t>4062816677</t>
  </si>
  <si>
    <t>Park High School Library</t>
  </si>
  <si>
    <t>YGV</t>
  </si>
  <si>
    <t>Lende</t>
  </si>
  <si>
    <t>klende@livingston.k12.mt.us</t>
  </si>
  <si>
    <t>4062220448</t>
  </si>
  <si>
    <t>PARKHS</t>
  </si>
  <si>
    <t>Pine Hills School Library</t>
  </si>
  <si>
    <t>PINEH</t>
  </si>
  <si>
    <t>Rebecca</t>
  </si>
  <si>
    <t>rschmidt@mt.gov</t>
  </si>
  <si>
    <t>4062332216</t>
  </si>
  <si>
    <t>PINE</t>
  </si>
  <si>
    <t>Plains School Library K-12</t>
  </si>
  <si>
    <t>Y58</t>
  </si>
  <si>
    <t>Seth</t>
  </si>
  <si>
    <t>Pettit</t>
  </si>
  <si>
    <t>sethpettit@blackfoot.net</t>
  </si>
  <si>
    <t>4068268600</t>
  </si>
  <si>
    <t>PLAINSK12</t>
  </si>
  <si>
    <t>Poly Drive Elementary School</t>
  </si>
  <si>
    <t>P6Y</t>
  </si>
  <si>
    <t>Kelli</t>
  </si>
  <si>
    <t>Delaney</t>
  </si>
  <si>
    <t>delaneyk@billings.k12.mt.us</t>
  </si>
  <si>
    <t>4062816562</t>
  </si>
  <si>
    <t>Ponderosa Elementary School</t>
  </si>
  <si>
    <t>P8D</t>
  </si>
  <si>
    <t>Robin</t>
  </si>
  <si>
    <t>Byford</t>
  </si>
  <si>
    <t>byfordr@billings.k12.mt.us</t>
  </si>
  <si>
    <t>4062816218</t>
  </si>
  <si>
    <t>Powell County High School Library</t>
  </si>
  <si>
    <t>PCHSL</t>
  </si>
  <si>
    <t>Rick</t>
  </si>
  <si>
    <t>Duncan</t>
  </si>
  <si>
    <t>Superintendent</t>
  </si>
  <si>
    <t>rduncan@pchs.dl.k12.mt.us</t>
  </si>
  <si>
    <t>4068462757</t>
  </si>
  <si>
    <t>Power Public School Library</t>
  </si>
  <si>
    <t>MTPOW</t>
  </si>
  <si>
    <t>Power</t>
  </si>
  <si>
    <t>Melody</t>
  </si>
  <si>
    <t>mlee@power.k12.mt.us</t>
  </si>
  <si>
    <t>4064632251</t>
  </si>
  <si>
    <t>POWER</t>
  </si>
  <si>
    <t>Riverside Middle School</t>
  </si>
  <si>
    <t>RZQ</t>
  </si>
  <si>
    <t>Nickoloff</t>
  </si>
  <si>
    <t>nickoloffj@billings.k12.mt.us</t>
  </si>
  <si>
    <t>4062816013</t>
  </si>
  <si>
    <t>Ronan High School</t>
  </si>
  <si>
    <t>RONAN</t>
  </si>
  <si>
    <t>Holmlund</t>
  </si>
  <si>
    <t>heather.holmlund@ronank12.edu</t>
  </si>
  <si>
    <t>4066763390</t>
  </si>
  <si>
    <t>Rose Park Elementary School</t>
  </si>
  <si>
    <t>RPK</t>
  </si>
  <si>
    <t>Leah</t>
  </si>
  <si>
    <t>Carr</t>
  </si>
  <si>
    <t>carrl@billingsschools.org</t>
  </si>
  <si>
    <t>4062816219</t>
  </si>
  <si>
    <t>Roundup Central Elementary School</t>
  </si>
  <si>
    <t>YHW</t>
  </si>
  <si>
    <t>Coultas</t>
  </si>
  <si>
    <t>nancycoultas@roundup.k12.mt.us</t>
  </si>
  <si>
    <t>4063231512</t>
  </si>
  <si>
    <t>Sandstone Elementary School</t>
  </si>
  <si>
    <t>E8Z</t>
  </si>
  <si>
    <t>Lynde</t>
  </si>
  <si>
    <t>robertslr@billingsschools.org</t>
  </si>
  <si>
    <t>4062816923</t>
  </si>
  <si>
    <t>Sidney High School Library</t>
  </si>
  <si>
    <t>YNV</t>
  </si>
  <si>
    <t>dhart@sidney.k12.mt.us</t>
  </si>
  <si>
    <t>4064335364</t>
  </si>
  <si>
    <t>Simms High School Library</t>
  </si>
  <si>
    <t>Simms</t>
  </si>
  <si>
    <t>B. Kate</t>
  </si>
  <si>
    <t>4062645110</t>
  </si>
  <si>
    <t>SIMMS</t>
  </si>
  <si>
    <t>Skyview High School Library</t>
  </si>
  <si>
    <t>HKY</t>
  </si>
  <si>
    <t>Mayhall</t>
  </si>
  <si>
    <t>mayhallk@billingsschools.org</t>
  </si>
  <si>
    <t>4062815287</t>
  </si>
  <si>
    <t>St Francis Primary School Library</t>
  </si>
  <si>
    <t>Amy</t>
  </si>
  <si>
    <t>Brown</t>
  </si>
  <si>
    <t>amybrown@billingscatholicschools.org</t>
  </si>
  <si>
    <t>4062596421</t>
  </si>
  <si>
    <t>BCC1</t>
  </si>
  <si>
    <t>St Labre Indian Catholic School Library</t>
  </si>
  <si>
    <t>STLBR</t>
  </si>
  <si>
    <t>Dan</t>
  </si>
  <si>
    <t>Burke</t>
  </si>
  <si>
    <t>dburke@stlabre.org</t>
  </si>
  <si>
    <t>4067844500</t>
  </si>
  <si>
    <t>Summit Preparatory School</t>
  </si>
  <si>
    <t>MTSUM</t>
  </si>
  <si>
    <t>Babcock</t>
  </si>
  <si>
    <t>kbabcock@summitprepschool.org</t>
  </si>
  <si>
    <t>4067588100</t>
  </si>
  <si>
    <t>SUMMIT</t>
  </si>
  <si>
    <t>Sunnyside Intermediate School Library</t>
  </si>
  <si>
    <t>YWT</t>
  </si>
  <si>
    <t>Lorraine</t>
  </si>
  <si>
    <t>donl@havre.k12.mt.us</t>
  </si>
  <si>
    <t>4062659671</t>
  </si>
  <si>
    <t>SSIS</t>
  </si>
  <si>
    <t>Sweet Grass County High School Library</t>
  </si>
  <si>
    <t>RGR</t>
  </si>
  <si>
    <t>Gardner</t>
  </si>
  <si>
    <t>rjeegardner@yahoo.com</t>
  </si>
  <si>
    <t>4069325993</t>
  </si>
  <si>
    <t>SGHS</t>
  </si>
  <si>
    <t>Target Range Public Schools Library</t>
  </si>
  <si>
    <t>TARGE</t>
  </si>
  <si>
    <t>Brennan</t>
  </si>
  <si>
    <t>lisa.brennan@target.k12.mt.us</t>
  </si>
  <si>
    <t>4065499239</t>
  </si>
  <si>
    <t>TARGET</t>
  </si>
  <si>
    <t>Thompson Falls Elementary School Library</t>
  </si>
  <si>
    <t>TFESL</t>
  </si>
  <si>
    <t>Chestnut</t>
  </si>
  <si>
    <t>bchestnut@blackfoot.net</t>
  </si>
  <si>
    <t>4068273592</t>
  </si>
  <si>
    <t>TFEL</t>
  </si>
  <si>
    <t>Thompson Falls High School</t>
  </si>
  <si>
    <t>Y67</t>
  </si>
  <si>
    <t>4068273561</t>
  </si>
  <si>
    <t>TFHS</t>
  </si>
  <si>
    <t>Thompson Falls Junior High School Library</t>
  </si>
  <si>
    <t>TFJHS</t>
  </si>
  <si>
    <t>4068273593</t>
  </si>
  <si>
    <t>TFMS</t>
  </si>
  <si>
    <t>Troy K-12 Library</t>
  </si>
  <si>
    <t>Y89</t>
  </si>
  <si>
    <t>Troy</t>
  </si>
  <si>
    <t>Kayleen</t>
  </si>
  <si>
    <t>Randall</t>
  </si>
  <si>
    <t>mtlibrarian.65@gmail.com</t>
  </si>
  <si>
    <t>4062954520</t>
  </si>
  <si>
    <t>Washington Elementary School Library</t>
  </si>
  <si>
    <t>E9Z</t>
  </si>
  <si>
    <t>Ruth</t>
  </si>
  <si>
    <t>Ferris</t>
  </si>
  <si>
    <t>ferrisr@billingsschools.org</t>
  </si>
  <si>
    <t>4062816699</t>
  </si>
  <si>
    <t>West Yellowstone Schools Library</t>
  </si>
  <si>
    <t>DJR</t>
  </si>
  <si>
    <t>Jo</t>
  </si>
  <si>
    <t>Stevens</t>
  </si>
  <si>
    <t>jstevens@westyellowstone.k12.mt.us</t>
  </si>
  <si>
    <t>4066467617</t>
  </si>
  <si>
    <t>WYK12</t>
  </si>
  <si>
    <t>Whitefish High School Library</t>
  </si>
  <si>
    <t>Y94</t>
  </si>
  <si>
    <t>Kohnstamm</t>
  </si>
  <si>
    <t>kohnstammd@wfps.k12.mt.us</t>
  </si>
  <si>
    <t>4068628600</t>
  </si>
  <si>
    <t>Whitehall K-12 Library</t>
  </si>
  <si>
    <t>HW@</t>
  </si>
  <si>
    <t>Whitehall</t>
  </si>
  <si>
    <t>Holly</t>
  </si>
  <si>
    <t>Harper</t>
  </si>
  <si>
    <t>hharper@whitehallmt.org</t>
  </si>
  <si>
    <t>4062873862</t>
  </si>
  <si>
    <t>WHITEK12</t>
  </si>
  <si>
    <t>Will James Middle School Library</t>
  </si>
  <si>
    <t>J9Y</t>
  </si>
  <si>
    <t>Doles</t>
  </si>
  <si>
    <t>dolesa@billings.k12.mt.us</t>
  </si>
  <si>
    <t>4062816100</t>
  </si>
  <si>
    <t>User Records</t>
  </si>
  <si>
    <t>Victoria</t>
  </si>
  <si>
    <t>Koch</t>
  </si>
  <si>
    <t>Paszkowski</t>
  </si>
  <si>
    <t>Research Specialist</t>
  </si>
  <si>
    <t>Heidi Sue</t>
  </si>
  <si>
    <t>Adams</t>
  </si>
  <si>
    <t>Medical Librarian</t>
  </si>
  <si>
    <t>Dana</t>
  </si>
  <si>
    <t>Kopp</t>
  </si>
  <si>
    <t>Sillick</t>
  </si>
  <si>
    <t>Research Bureau Chief</t>
  </si>
  <si>
    <t>Molly</t>
  </si>
  <si>
    <t>Kruckenberg</t>
  </si>
  <si>
    <t>Sonia</t>
  </si>
  <si>
    <t>Gavin</t>
  </si>
  <si>
    <t>Cheri</t>
  </si>
  <si>
    <t>Bergeron</t>
  </si>
  <si>
    <t>Scheier</t>
  </si>
  <si>
    <t>Assistant Commission Secretary</t>
  </si>
  <si>
    <t>James</t>
  </si>
  <si>
    <t>Kammerer</t>
  </si>
  <si>
    <t>Information Services Manager</t>
  </si>
  <si>
    <t>Wolfe</t>
  </si>
  <si>
    <t>Martha</t>
  </si>
  <si>
    <t>Thayer</t>
  </si>
  <si>
    <t>Marjorie</t>
  </si>
  <si>
    <t>MCNellis</t>
  </si>
  <si>
    <t>Library Staff Member</t>
  </si>
  <si>
    <t>Newell</t>
  </si>
  <si>
    <t>Mecklenberg Jackson</t>
  </si>
  <si>
    <t>First Name</t>
  </si>
  <si>
    <t>Last Name</t>
  </si>
  <si>
    <t>Ferguson</t>
  </si>
  <si>
    <t>%</t>
  </si>
  <si>
    <t>Weights:</t>
  </si>
  <si>
    <t>Total $ amount Academics are responsible for:</t>
  </si>
  <si>
    <t>Total $ amount to be collected by ALL libraries:</t>
  </si>
  <si>
    <t>Total OCLC Holdings of ALL libraries:</t>
  </si>
  <si>
    <t>% OCLC Holdings in Academic libraries:</t>
  </si>
  <si>
    <t>% OCLC Holdings in Public libraries:</t>
  </si>
  <si>
    <t>Total $ amount Publics are responsible for:</t>
  </si>
  <si>
    <t>% OCLC Holdings in School libraries:</t>
  </si>
  <si>
    <t>Total $ amount Schools are responsible for:</t>
  </si>
  <si>
    <t>% OCLC Holdings in Special libraries:</t>
  </si>
  <si>
    <t>Total $ amount Specials are responsible for:</t>
  </si>
  <si>
    <t>2014 Minimum:</t>
  </si>
  <si>
    <t>2015 Minimum:</t>
  </si>
  <si>
    <t>Annual Uplift %:</t>
  </si>
  <si>
    <t>FY2015 #1</t>
  </si>
  <si>
    <t>FY2015 #2</t>
  </si>
  <si>
    <t>Delta #1</t>
  </si>
  <si>
    <t>Delta #2</t>
  </si>
  <si>
    <t>% #1</t>
  </si>
  <si>
    <t>Savings</t>
  </si>
  <si>
    <t>% #2</t>
  </si>
  <si>
    <t>FY2015 #2 (Interim)</t>
  </si>
  <si>
    <t>MSC Contribution # 1</t>
  </si>
  <si>
    <t>MSC Contribution # 2</t>
  </si>
  <si>
    <t>MSC PropertyName</t>
  </si>
  <si>
    <t>Delta</t>
  </si>
  <si>
    <t>MSC Contribution</t>
  </si>
  <si>
    <t xml:space="preserve">FY2015 </t>
  </si>
  <si>
    <t xml:space="preserve">Delta </t>
  </si>
  <si>
    <t xml:space="preserve">MSC Contribution </t>
  </si>
  <si>
    <t>FY2015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</si>
</sst>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0.000000%"/>
    <numFmt numFmtId="165" formatCode="&quot;$&quot;#,##0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3" fontId="4" fillId="0" borderId="0" xfId="2" applyNumberFormat="1" applyFont="1" applyFill="1" applyBorder="1"/>
    <xf numFmtId="0" fontId="3" fillId="0" borderId="0" xfId="0" applyFont="1" applyBorder="1"/>
    <xf numFmtId="3" fontId="4" fillId="4" borderId="0" xfId="2" applyNumberFormat="1" applyFont="1" applyFill="1" applyBorder="1"/>
    <xf numFmtId="3" fontId="4" fillId="3" borderId="0" xfId="2" applyNumberFormat="1" applyFont="1" applyFill="1" applyBorder="1"/>
    <xf numFmtId="0" fontId="4" fillId="0" borderId="0" xfId="0" applyFont="1"/>
    <xf numFmtId="0" fontId="5" fillId="0" borderId="0" xfId="3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/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vertical="center" wrapText="1"/>
    </xf>
    <xf numFmtId="3" fontId="4" fillId="5" borderId="0" xfId="2" applyNumberFormat="1" applyFont="1" applyFill="1" applyBorder="1"/>
    <xf numFmtId="0" fontId="4" fillId="0" borderId="0" xfId="0" applyFont="1" applyFill="1" applyBorder="1"/>
    <xf numFmtId="3" fontId="4" fillId="0" borderId="1" xfId="2" applyNumberFormat="1" applyFont="1" applyFill="1" applyBorder="1"/>
    <xf numFmtId="3" fontId="6" fillId="2" borderId="1" xfId="0" applyNumberFormat="1" applyFont="1" applyFill="1" applyBorder="1" applyAlignment="1" applyProtection="1">
      <alignment horizontal="center" vertical="center"/>
    </xf>
    <xf numFmtId="3" fontId="4" fillId="0" borderId="0" xfId="1" applyNumberFormat="1" applyFont="1" applyBorder="1" applyAlignment="1">
      <alignment vertical="center"/>
    </xf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1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/>
    <xf numFmtId="3" fontId="3" fillId="0" borderId="0" xfId="0" applyNumberFormat="1" applyFont="1" applyBorder="1"/>
    <xf numFmtId="10" fontId="6" fillId="2" borderId="1" xfId="0" applyNumberFormat="1" applyFont="1" applyFill="1" applyBorder="1" applyAlignment="1" applyProtection="1">
      <alignment horizontal="center" vertical="center"/>
    </xf>
    <xf numFmtId="10" fontId="4" fillId="0" borderId="0" xfId="1" applyNumberFormat="1" applyFont="1" applyBorder="1" applyAlignment="1">
      <alignment vertical="center"/>
    </xf>
    <xf numFmtId="10" fontId="4" fillId="0" borderId="0" xfId="0" applyNumberFormat="1" applyFont="1" applyBorder="1"/>
    <xf numFmtId="9" fontId="4" fillId="0" borderId="0" xfId="0" applyNumberFormat="1" applyFont="1" applyBorder="1"/>
    <xf numFmtId="3" fontId="3" fillId="3" borderId="0" xfId="0" applyNumberFormat="1" applyFont="1" applyFill="1" applyBorder="1"/>
    <xf numFmtId="3" fontId="8" fillId="0" borderId="0" xfId="2" applyNumberFormat="1" applyFont="1" applyFill="1" applyBorder="1" applyAlignment="1" applyProtection="1">
      <alignment vertical="center" wrapText="1"/>
    </xf>
    <xf numFmtId="0" fontId="4" fillId="0" borderId="0" xfId="0" applyFont="1" applyFill="1"/>
    <xf numFmtId="3" fontId="4" fillId="0" borderId="1" xfId="1" applyNumberFormat="1" applyFont="1" applyFill="1" applyBorder="1" applyAlignment="1">
      <alignment vertical="center"/>
    </xf>
    <xf numFmtId="3" fontId="4" fillId="0" borderId="0" xfId="0" applyNumberFormat="1" applyFont="1" applyFill="1"/>
    <xf numFmtId="0" fontId="6" fillId="6" borderId="1" xfId="0" applyFont="1" applyFill="1" applyBorder="1" applyAlignment="1" applyProtection="1">
      <alignment horizontal="center" vertical="center"/>
    </xf>
    <xf numFmtId="3" fontId="6" fillId="6" borderId="1" xfId="0" applyNumberFormat="1" applyFont="1" applyFill="1" applyBorder="1" applyAlignment="1" applyProtection="1">
      <alignment horizontal="center" vertical="center"/>
    </xf>
    <xf numFmtId="0" fontId="4" fillId="6" borderId="0" xfId="0" applyFont="1" applyFill="1"/>
    <xf numFmtId="164" fontId="6" fillId="6" borderId="1" xfId="0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0" xfId="0" applyNumberFormat="1" applyFont="1" applyFill="1"/>
    <xf numFmtId="164" fontId="6" fillId="2" borderId="1" xfId="0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/>
    <xf numFmtId="164" fontId="7" fillId="2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Border="1"/>
    <xf numFmtId="164" fontId="4" fillId="0" borderId="0" xfId="0" applyNumberFormat="1" applyFont="1"/>
    <xf numFmtId="0" fontId="3" fillId="0" borderId="0" xfId="0" applyFont="1" applyBorder="1" applyAlignment="1">
      <alignment horizontal="right"/>
    </xf>
    <xf numFmtId="0" fontId="4" fillId="0" borderId="0" xfId="0" applyNumberFormat="1" applyFont="1" applyBorder="1"/>
    <xf numFmtId="0" fontId="3" fillId="0" borderId="0" xfId="0" applyNumberFormat="1" applyFont="1" applyBorder="1"/>
    <xf numFmtId="165" fontId="7" fillId="2" borderId="1" xfId="0" applyNumberFormat="1" applyFont="1" applyFill="1" applyBorder="1" applyAlignment="1" applyProtection="1">
      <alignment horizontal="center" vertical="center"/>
    </xf>
    <xf numFmtId="165" fontId="8" fillId="0" borderId="0" xfId="0" applyNumberFormat="1" applyFont="1" applyFill="1" applyBorder="1" applyAlignment="1" applyProtection="1">
      <alignment horizontal="right" vertical="center" wrapText="1"/>
    </xf>
    <xf numFmtId="165" fontId="3" fillId="0" borderId="0" xfId="0" applyNumberFormat="1" applyFont="1" applyBorder="1"/>
    <xf numFmtId="6" fontId="8" fillId="0" borderId="0" xfId="0" applyNumberFormat="1" applyFont="1" applyFill="1" applyBorder="1" applyAlignment="1" applyProtection="1">
      <alignment horizontal="right" vertical="center" wrapText="1"/>
    </xf>
    <xf numFmtId="6" fontId="3" fillId="0" borderId="0" xfId="0" applyNumberFormat="1" applyFont="1" applyBorder="1"/>
    <xf numFmtId="165" fontId="8" fillId="0" borderId="1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Border="1"/>
    <xf numFmtId="10" fontId="4" fillId="0" borderId="0" xfId="0" applyNumberFormat="1" applyFont="1" applyBorder="1" applyAlignment="1">
      <alignment horizontal="right"/>
    </xf>
    <xf numFmtId="6" fontId="6" fillId="6" borderId="1" xfId="0" applyNumberFormat="1" applyFont="1" applyFill="1" applyBorder="1" applyAlignment="1" applyProtection="1">
      <alignment horizontal="center" vertical="center"/>
    </xf>
    <xf numFmtId="6" fontId="4" fillId="0" borderId="0" xfId="0" applyNumberFormat="1" applyFont="1" applyFill="1" applyBorder="1" applyAlignment="1" applyProtection="1">
      <alignment horizontal="right" vertical="center" wrapText="1"/>
    </xf>
    <xf numFmtId="6" fontId="4" fillId="0" borderId="0" xfId="0" applyNumberFormat="1" applyFont="1" applyFill="1"/>
    <xf numFmtId="165" fontId="6" fillId="6" borderId="1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/>
    <xf numFmtId="165" fontId="6" fillId="2" borderId="1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/>
    <xf numFmtId="3" fontId="4" fillId="0" borderId="1" xfId="1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right"/>
    </xf>
    <xf numFmtId="9" fontId="4" fillId="0" borderId="0" xfId="0" applyNumberFormat="1" applyFont="1" applyFill="1"/>
    <xf numFmtId="6" fontId="8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166" fontId="6" fillId="6" borderId="1" xfId="0" applyNumberFormat="1" applyFont="1" applyFill="1" applyBorder="1" applyAlignment="1" applyProtection="1">
      <alignment horizontal="center" vertical="center"/>
    </xf>
    <xf numFmtId="166" fontId="4" fillId="0" borderId="0" xfId="0" applyNumberFormat="1" applyFont="1" applyFill="1" applyBorder="1" applyAlignment="1" applyProtection="1">
      <alignment horizontal="right" vertical="center" wrapText="1"/>
    </xf>
    <xf numFmtId="166" fontId="4" fillId="0" borderId="0" xfId="0" applyNumberFormat="1" applyFont="1" applyFill="1"/>
    <xf numFmtId="166" fontId="8" fillId="0" borderId="0" xfId="0" applyNumberFormat="1" applyFont="1" applyFill="1" applyBorder="1" applyAlignment="1" applyProtection="1">
      <alignment horizontal="right" vertical="center" wrapText="1"/>
    </xf>
    <xf numFmtId="166" fontId="4" fillId="0" borderId="0" xfId="0" applyNumberFormat="1" applyFont="1" applyFill="1" applyAlignment="1">
      <alignment horizontal="right"/>
    </xf>
    <xf numFmtId="165" fontId="3" fillId="0" borderId="1" xfId="0" applyNumberFormat="1" applyFont="1" applyBorder="1"/>
    <xf numFmtId="6" fontId="4" fillId="0" borderId="0" xfId="0" applyNumberFormat="1" applyFont="1" applyFill="1" applyBorder="1" applyAlignment="1" applyProtection="1">
      <alignment vertical="center" wrapText="1"/>
    </xf>
    <xf numFmtId="165" fontId="4" fillId="0" borderId="1" xfId="0" applyNumberFormat="1" applyFont="1" applyFill="1" applyBorder="1"/>
    <xf numFmtId="0" fontId="6" fillId="6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/>
    <xf numFmtId="6" fontId="4" fillId="0" borderId="1" xfId="0" applyNumberFormat="1" applyFont="1" applyFill="1" applyBorder="1" applyAlignment="1" applyProtection="1">
      <alignment vertical="center" wrapText="1"/>
    </xf>
    <xf numFmtId="165" fontId="4" fillId="0" borderId="1" xfId="0" applyNumberFormat="1" applyFont="1" applyBorder="1"/>
  </cellXfs>
  <cellStyles count="5">
    <cellStyle name="Hyperlink" xfId="3" builtinId="8"/>
    <cellStyle name="Hyperlink 2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oolelib@yahoo.com" TargetMode="External"/><Relationship Id="rId1" Type="http://schemas.openxmlformats.org/officeDocument/2006/relationships/hyperlink" Target="mailto:dentonpl@itstriangl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mcnellis@shodair.org" TargetMode="External"/><Relationship Id="rId1" Type="http://schemas.openxmlformats.org/officeDocument/2006/relationships/hyperlink" Target="mailto:teferguson@mt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zoomScaleNormal="100" workbookViewId="0">
      <pane ySplit="1" topLeftCell="A3" activePane="bottomLeft" state="frozen"/>
      <selection pane="bottomLeft" activeCell="F29" sqref="F29"/>
    </sheetView>
  </sheetViews>
  <sheetFormatPr defaultRowHeight="15" customHeight="1" x14ac:dyDescent="0.25"/>
  <cols>
    <col min="1" max="1" width="9.85546875" style="2" hidden="1" customWidth="1"/>
    <col min="2" max="2" width="39" style="2" bestFit="1" customWidth="1"/>
    <col min="3" max="3" width="12.85546875" style="19" bestFit="1" customWidth="1"/>
    <col min="4" max="4" width="7.7109375" style="27" bestFit="1" customWidth="1"/>
    <col min="5" max="5" width="10.140625" style="24" bestFit="1" customWidth="1"/>
    <col min="6" max="6" width="7.7109375" style="24" bestFit="1" customWidth="1"/>
    <col min="7" max="7" width="8.42578125" style="51" bestFit="1" customWidth="1"/>
    <col min="8" max="8" width="10.5703125" style="51" hidden="1" customWidth="1"/>
    <col min="9" max="10" width="9.85546875" style="53" hidden="1" customWidth="1"/>
    <col min="11" max="11" width="20" style="53" hidden="1" customWidth="1"/>
    <col min="12" max="13" width="9.85546875" style="53" hidden="1" customWidth="1"/>
    <col min="14" max="14" width="10.5703125" style="53" hidden="1" customWidth="1"/>
    <col min="15" max="15" width="9.85546875" style="53" hidden="1" customWidth="1"/>
    <col min="16" max="16" width="9.85546875" style="53" customWidth="1"/>
    <col min="17" max="17" width="17.28515625" style="53" customWidth="1"/>
    <col min="18" max="18" width="8.85546875" style="53" customWidth="1"/>
    <col min="19" max="19" width="10.7109375" style="2" hidden="1" customWidth="1"/>
    <col min="20" max="20" width="13.28515625" style="2" hidden="1" customWidth="1"/>
    <col min="21" max="21" width="11" style="2" hidden="1" customWidth="1"/>
    <col min="22" max="22" width="11.5703125" style="2" hidden="1" customWidth="1"/>
    <col min="23" max="23" width="10.85546875" style="2" hidden="1" customWidth="1"/>
    <col min="24" max="24" width="10.5703125" style="2" hidden="1" customWidth="1"/>
    <col min="25" max="25" width="27" style="2" hidden="1" customWidth="1"/>
    <col min="26" max="26" width="31.7109375" style="2" hidden="1" customWidth="1"/>
    <col min="27" max="27" width="13.140625" style="2" hidden="1" customWidth="1"/>
    <col min="28" max="28" width="20.5703125" style="2" hidden="1" customWidth="1"/>
    <col min="29" max="29" width="22.28515625" style="51" hidden="1" customWidth="1"/>
    <col min="30" max="30" width="1.85546875" style="2" hidden="1" customWidth="1"/>
    <col min="31" max="31" width="22.28515625" style="51" bestFit="1" customWidth="1"/>
    <col min="32" max="16384" width="9.140625" style="2"/>
  </cols>
  <sheetData>
    <row r="1" spans="1:31" s="11" customFormat="1" ht="15" customHeight="1" x14ac:dyDescent="0.25">
      <c r="A1" s="10" t="s">
        <v>3</v>
      </c>
      <c r="B1" s="10" t="s">
        <v>0</v>
      </c>
      <c r="C1" s="17" t="s">
        <v>1</v>
      </c>
      <c r="D1" s="25" t="s">
        <v>1533</v>
      </c>
      <c r="E1" s="22" t="s">
        <v>6</v>
      </c>
      <c r="F1" s="22" t="s">
        <v>1533</v>
      </c>
      <c r="G1" s="49" t="s">
        <v>4</v>
      </c>
      <c r="H1" s="60" t="s">
        <v>1548</v>
      </c>
      <c r="I1" s="57" t="s">
        <v>1550</v>
      </c>
      <c r="J1" s="71" t="s">
        <v>1552</v>
      </c>
      <c r="K1" s="60" t="s">
        <v>1555</v>
      </c>
      <c r="L1" s="71" t="s">
        <v>1554</v>
      </c>
      <c r="M1" s="60" t="s">
        <v>1553</v>
      </c>
      <c r="N1" s="60" t="s">
        <v>1549</v>
      </c>
      <c r="O1" s="57" t="s">
        <v>1551</v>
      </c>
      <c r="P1" s="57"/>
      <c r="Q1" s="60" t="s">
        <v>1561</v>
      </c>
      <c r="R1" s="57" t="s">
        <v>1559</v>
      </c>
      <c r="S1" s="10" t="s">
        <v>5</v>
      </c>
      <c r="T1" s="10" t="s">
        <v>7</v>
      </c>
      <c r="U1" s="10" t="s">
        <v>8</v>
      </c>
      <c r="V1" s="10" t="s">
        <v>9</v>
      </c>
      <c r="W1" s="10" t="s">
        <v>10</v>
      </c>
      <c r="X1" s="10" t="s">
        <v>11</v>
      </c>
      <c r="Y1" s="10" t="s">
        <v>12</v>
      </c>
      <c r="Z1" s="10" t="s">
        <v>13</v>
      </c>
      <c r="AA1" s="10" t="s">
        <v>14</v>
      </c>
      <c r="AB1" s="10" t="s">
        <v>1558</v>
      </c>
      <c r="AC1" s="49" t="s">
        <v>1556</v>
      </c>
      <c r="AD1" s="49" t="s">
        <v>1557</v>
      </c>
      <c r="AE1" s="49" t="s">
        <v>1560</v>
      </c>
    </row>
    <row r="2" spans="1:31" ht="15" customHeight="1" x14ac:dyDescent="0.25">
      <c r="A2" s="12">
        <v>1161</v>
      </c>
      <c r="B2" s="13" t="s">
        <v>119</v>
      </c>
      <c r="C2" s="18">
        <v>89</v>
      </c>
      <c r="D2" s="26">
        <f t="shared" ref="D2:D24" si="0">C2/$C$25</f>
        <v>1.9624705078168068E-3</v>
      </c>
      <c r="E2" s="1">
        <v>12465</v>
      </c>
      <c r="F2" s="26">
        <f t="shared" ref="F2:F24" si="1">E2/$E$25</f>
        <v>4.718750721630049E-3</v>
      </c>
      <c r="G2" s="50">
        <v>225</v>
      </c>
      <c r="H2" s="50">
        <f t="shared" ref="H2:H24" si="2">((D2*$D$27)+(F2*$F$27)) *$C$32</f>
        <v>537.83235584416411</v>
      </c>
      <c r="I2" s="52">
        <f t="shared" ref="I2:I24" si="3">H2-G2</f>
        <v>312.83235584416411</v>
      </c>
      <c r="J2" s="72">
        <f t="shared" ref="J2:J24" si="4">H2/$H$25</f>
        <v>3.3406106147234279E-3</v>
      </c>
      <c r="K2" s="50">
        <f t="shared" ref="K2:K24" si="5">IF(((D2*$D$27)+(F2*$F$27))*$C$32&lt;=$C$36,$C$36,((D2*$D$27)+(F2*$F$27))*$C$32)</f>
        <v>537.83235584416411</v>
      </c>
      <c r="L2" s="74">
        <f>K2/$K$25</f>
        <v>3.3406106147234279E-3</v>
      </c>
      <c r="M2" s="50">
        <f>K2-N2</f>
        <v>0</v>
      </c>
      <c r="N2" s="52">
        <f>IF((K2=H2),L2*$H$25,K2)</f>
        <v>537.83235584416411</v>
      </c>
      <c r="O2" s="52">
        <f>N2-G2</f>
        <v>312.83235584416411</v>
      </c>
      <c r="P2" s="80" t="str">
        <f>IF(H2&lt;$C$36,"BASE",IF((N2-G2)/G2&gt;=0.1,"* 10%","SAME"))</f>
        <v>* 10%</v>
      </c>
      <c r="Q2" s="77">
        <f>IF(H2&lt;$C$36,$C$36,IF((N2-G2)/G2&gt;=0.1,G2*1.1,N2))</f>
        <v>247.50000000000003</v>
      </c>
      <c r="R2" s="77">
        <f>Q2-G2</f>
        <v>22.500000000000028</v>
      </c>
      <c r="S2" s="13" t="s">
        <v>120</v>
      </c>
      <c r="T2" s="13" t="s">
        <v>17</v>
      </c>
      <c r="U2" s="13" t="s">
        <v>121</v>
      </c>
      <c r="V2" s="13" t="s">
        <v>70</v>
      </c>
      <c r="W2" s="13" t="s">
        <v>122</v>
      </c>
      <c r="X2" s="13" t="s">
        <v>123</v>
      </c>
      <c r="Y2" s="13" t="s">
        <v>22</v>
      </c>
      <c r="Z2" s="13" t="s">
        <v>124</v>
      </c>
      <c r="AA2" s="13" t="s">
        <v>125</v>
      </c>
      <c r="AB2" s="13" t="s">
        <v>126</v>
      </c>
      <c r="AC2" s="51">
        <f>IF(LEN(TRIM(AB2))&gt;0,H2,0)</f>
        <v>537.83235584416411</v>
      </c>
      <c r="AD2" s="51">
        <f>IF(LEN(TRIM(AB2))&gt;0,N2,0)</f>
        <v>537.83235584416411</v>
      </c>
      <c r="AE2" s="51">
        <f>IF(LEN(TRIM(AB2))&gt;0,Q2,0)</f>
        <v>247.50000000000003</v>
      </c>
    </row>
    <row r="3" spans="1:31" ht="15" customHeight="1" x14ac:dyDescent="0.25">
      <c r="A3" s="12">
        <v>1010</v>
      </c>
      <c r="B3" s="13" t="s">
        <v>15</v>
      </c>
      <c r="C3" s="18">
        <v>140</v>
      </c>
      <c r="D3" s="26">
        <f t="shared" si="0"/>
        <v>3.0870322594871115E-3</v>
      </c>
      <c r="E3" s="1">
        <v>10811</v>
      </c>
      <c r="F3" s="26">
        <f t="shared" si="1"/>
        <v>4.0926124389524636E-3</v>
      </c>
      <c r="G3" s="50">
        <v>225</v>
      </c>
      <c r="H3" s="50">
        <f t="shared" si="2"/>
        <v>577.95500099096591</v>
      </c>
      <c r="I3" s="52">
        <f t="shared" si="3"/>
        <v>352.95500099096591</v>
      </c>
      <c r="J3" s="72">
        <f t="shared" si="4"/>
        <v>3.589822349219788E-3</v>
      </c>
      <c r="K3" s="50">
        <f t="shared" si="5"/>
        <v>577.95500099096591</v>
      </c>
      <c r="L3" s="74">
        <f t="shared" ref="L3:L24" si="6">K3/$K$25</f>
        <v>3.589822349219788E-3</v>
      </c>
      <c r="M3" s="50">
        <f t="shared" ref="M3:M24" si="7">K3-N3</f>
        <v>0</v>
      </c>
      <c r="N3" s="52">
        <f t="shared" ref="N3:N24" si="8">IF((K3=H3),L3*$H$25,K3)</f>
        <v>577.95500099096591</v>
      </c>
      <c r="O3" s="52">
        <f t="shared" ref="O3:O24" si="9">N3-G3</f>
        <v>352.95500099096591</v>
      </c>
      <c r="P3" s="80" t="str">
        <f t="shared" ref="P3:P24" si="10">IF(H3&lt;$C$36,"BASE",IF((N3-G3)/G3&gt;=0.1,"* 10%","SAME"))</f>
        <v>* 10%</v>
      </c>
      <c r="Q3" s="77">
        <f t="shared" ref="Q3:Q24" si="11">IF(H3&lt;$C$36,$C$36,IF((N3-G3)/G3&gt;=0.1,G3*1.1,N3))</f>
        <v>247.50000000000003</v>
      </c>
      <c r="R3" s="77">
        <f t="shared" ref="R3:R24" si="12">Q3-G3</f>
        <v>22.500000000000028</v>
      </c>
      <c r="S3" s="13" t="s">
        <v>16</v>
      </c>
      <c r="T3" s="13" t="s">
        <v>17</v>
      </c>
      <c r="U3" s="13" t="s">
        <v>18</v>
      </c>
      <c r="V3" s="13" t="s">
        <v>19</v>
      </c>
      <c r="W3" s="13" t="s">
        <v>20</v>
      </c>
      <c r="X3" s="13" t="s">
        <v>21</v>
      </c>
      <c r="Y3" s="13" t="s">
        <v>22</v>
      </c>
      <c r="Z3" s="13" t="s">
        <v>23</v>
      </c>
      <c r="AA3" s="13" t="s">
        <v>24</v>
      </c>
      <c r="AB3" s="13" t="s">
        <v>25</v>
      </c>
      <c r="AC3" s="51">
        <f t="shared" ref="AC3:AC24" si="13">IF(LEN(TRIM(AB3))&gt;0,H3,0)</f>
        <v>577.95500099096591</v>
      </c>
      <c r="AD3" s="51">
        <f t="shared" ref="AD3:AD24" si="14">IF(LEN(TRIM(AB3))&gt;0,N3,0)</f>
        <v>577.95500099096591</v>
      </c>
      <c r="AE3" s="51">
        <f t="shared" ref="AE3:AE24" si="15">IF(LEN(TRIM(AB3))&gt;0,Q3,0)</f>
        <v>247.50000000000003</v>
      </c>
    </row>
    <row r="4" spans="1:31" ht="15" customHeight="1" x14ac:dyDescent="0.25">
      <c r="A4" s="12">
        <v>1000</v>
      </c>
      <c r="B4" s="13" t="s">
        <v>153</v>
      </c>
      <c r="C4" s="18">
        <v>232</v>
      </c>
      <c r="D4" s="26">
        <f t="shared" si="0"/>
        <v>5.1156534585786425E-3</v>
      </c>
      <c r="E4" s="1">
        <v>13720</v>
      </c>
      <c r="F4" s="26">
        <f t="shared" si="1"/>
        <v>5.1938435540123768E-3</v>
      </c>
      <c r="G4" s="50">
        <v>455</v>
      </c>
      <c r="H4" s="50">
        <f t="shared" si="2"/>
        <v>829.9053235076392</v>
      </c>
      <c r="I4" s="52">
        <f t="shared" si="3"/>
        <v>374.9053235076392</v>
      </c>
      <c r="J4" s="72">
        <f t="shared" si="4"/>
        <v>5.1547485062955097E-3</v>
      </c>
      <c r="K4" s="50">
        <f t="shared" si="5"/>
        <v>829.9053235076392</v>
      </c>
      <c r="L4" s="74">
        <f t="shared" si="6"/>
        <v>5.1547485062955097E-3</v>
      </c>
      <c r="M4" s="50">
        <f t="shared" si="7"/>
        <v>0</v>
      </c>
      <c r="N4" s="52">
        <f t="shared" si="8"/>
        <v>829.9053235076392</v>
      </c>
      <c r="O4" s="52">
        <f t="shared" si="9"/>
        <v>374.9053235076392</v>
      </c>
      <c r="P4" s="80" t="str">
        <f t="shared" si="10"/>
        <v>* 10%</v>
      </c>
      <c r="Q4" s="77">
        <f t="shared" si="11"/>
        <v>500.50000000000006</v>
      </c>
      <c r="R4" s="77">
        <f t="shared" si="12"/>
        <v>45.500000000000057</v>
      </c>
      <c r="S4" s="13" t="s">
        <v>154</v>
      </c>
      <c r="T4" s="13" t="s">
        <v>17</v>
      </c>
      <c r="U4" s="13" t="s">
        <v>155</v>
      </c>
      <c r="V4" s="13" t="s">
        <v>19</v>
      </c>
      <c r="W4" s="13" t="s">
        <v>156</v>
      </c>
      <c r="X4" s="13" t="s">
        <v>157</v>
      </c>
      <c r="Y4" s="13" t="s">
        <v>158</v>
      </c>
      <c r="Z4" s="13" t="s">
        <v>159</v>
      </c>
      <c r="AA4" s="13" t="s">
        <v>160</v>
      </c>
      <c r="AB4" s="13" t="s">
        <v>161</v>
      </c>
      <c r="AC4" s="51">
        <f t="shared" si="13"/>
        <v>829.9053235076392</v>
      </c>
      <c r="AD4" s="51">
        <f t="shared" si="14"/>
        <v>829.9053235076392</v>
      </c>
      <c r="AE4" s="51">
        <f t="shared" si="15"/>
        <v>500.50000000000006</v>
      </c>
    </row>
    <row r="5" spans="1:31" ht="15" customHeight="1" x14ac:dyDescent="0.25">
      <c r="A5" s="12">
        <v>744</v>
      </c>
      <c r="B5" s="13" t="s">
        <v>35</v>
      </c>
      <c r="C5" s="19">
        <v>205</v>
      </c>
      <c r="D5" s="26">
        <f t="shared" si="0"/>
        <v>4.5202972371061276E-3</v>
      </c>
      <c r="E5" s="1">
        <v>16642</v>
      </c>
      <c r="F5" s="26">
        <f t="shared" si="1"/>
        <v>6.2999959494077235E-3</v>
      </c>
      <c r="G5" s="50">
        <v>225</v>
      </c>
      <c r="H5" s="50">
        <f t="shared" si="2"/>
        <v>871.023960376942</v>
      </c>
      <c r="I5" s="52">
        <f t="shared" si="3"/>
        <v>646.023960376942</v>
      </c>
      <c r="J5" s="72">
        <f t="shared" si="4"/>
        <v>5.4101465932569256E-3</v>
      </c>
      <c r="K5" s="50">
        <f t="shared" si="5"/>
        <v>871.023960376942</v>
      </c>
      <c r="L5" s="74">
        <f t="shared" si="6"/>
        <v>5.4101465932569256E-3</v>
      </c>
      <c r="M5" s="50">
        <f t="shared" si="7"/>
        <v>0</v>
      </c>
      <c r="N5" s="52">
        <f t="shared" si="8"/>
        <v>871.023960376942</v>
      </c>
      <c r="O5" s="52">
        <f t="shared" si="9"/>
        <v>646.023960376942</v>
      </c>
      <c r="P5" s="80" t="str">
        <f t="shared" si="10"/>
        <v>* 10%</v>
      </c>
      <c r="Q5" s="77">
        <f t="shared" si="11"/>
        <v>247.50000000000003</v>
      </c>
      <c r="R5" s="77">
        <f t="shared" si="12"/>
        <v>22.500000000000028</v>
      </c>
      <c r="S5" s="13" t="s">
        <v>36</v>
      </c>
      <c r="T5" s="13" t="s">
        <v>17</v>
      </c>
      <c r="U5" s="13" t="s">
        <v>37</v>
      </c>
      <c r="V5" s="13" t="s">
        <v>38</v>
      </c>
      <c r="W5" s="13" t="s">
        <v>39</v>
      </c>
      <c r="X5" s="13" t="s">
        <v>40</v>
      </c>
      <c r="Y5" s="13" t="s">
        <v>22</v>
      </c>
      <c r="Z5" s="13" t="s">
        <v>41</v>
      </c>
      <c r="AA5" s="13" t="s">
        <v>42</v>
      </c>
      <c r="AB5" s="13" t="s">
        <v>34</v>
      </c>
      <c r="AC5" s="51">
        <f t="shared" si="13"/>
        <v>0</v>
      </c>
      <c r="AD5" s="51">
        <f t="shared" si="14"/>
        <v>0</v>
      </c>
      <c r="AE5" s="51">
        <f t="shared" si="15"/>
        <v>0</v>
      </c>
    </row>
    <row r="6" spans="1:31" ht="15" customHeight="1" x14ac:dyDescent="0.25">
      <c r="A6" s="12">
        <v>840</v>
      </c>
      <c r="B6" s="13" t="s">
        <v>89</v>
      </c>
      <c r="C6" s="18">
        <v>326</v>
      </c>
      <c r="D6" s="26">
        <f t="shared" si="0"/>
        <v>7.1883751185199884E-3</v>
      </c>
      <c r="E6" s="1">
        <v>9871</v>
      </c>
      <c r="F6" s="26">
        <f t="shared" si="1"/>
        <v>3.7367660146979714E-3</v>
      </c>
      <c r="G6" s="50">
        <v>691</v>
      </c>
      <c r="H6" s="50">
        <f t="shared" si="2"/>
        <v>879.46412666461981</v>
      </c>
      <c r="I6" s="52">
        <f t="shared" si="3"/>
        <v>188.46412666461981</v>
      </c>
      <c r="J6" s="72">
        <f t="shared" si="4"/>
        <v>5.4625705666089801E-3</v>
      </c>
      <c r="K6" s="50">
        <f t="shared" si="5"/>
        <v>879.46412666461981</v>
      </c>
      <c r="L6" s="74">
        <f t="shared" si="6"/>
        <v>5.4625705666089801E-3</v>
      </c>
      <c r="M6" s="50">
        <f t="shared" si="7"/>
        <v>0</v>
      </c>
      <c r="N6" s="52">
        <f t="shared" si="8"/>
        <v>879.46412666461981</v>
      </c>
      <c r="O6" s="52">
        <f t="shared" si="9"/>
        <v>188.46412666461981</v>
      </c>
      <c r="P6" s="80" t="str">
        <f t="shared" si="10"/>
        <v>* 10%</v>
      </c>
      <c r="Q6" s="77">
        <f t="shared" si="11"/>
        <v>760.1</v>
      </c>
      <c r="R6" s="77">
        <f t="shared" si="12"/>
        <v>69.100000000000023</v>
      </c>
      <c r="S6" s="13" t="s">
        <v>90</v>
      </c>
      <c r="T6" s="13" t="s">
        <v>17</v>
      </c>
      <c r="U6" s="13" t="s">
        <v>91</v>
      </c>
      <c r="V6" s="13" t="s">
        <v>84</v>
      </c>
      <c r="W6" s="13" t="s">
        <v>92</v>
      </c>
      <c r="X6" s="13" t="s">
        <v>93</v>
      </c>
      <c r="Y6" s="13" t="s">
        <v>22</v>
      </c>
      <c r="Z6" s="13" t="s">
        <v>94</v>
      </c>
      <c r="AA6" s="13" t="s">
        <v>95</v>
      </c>
      <c r="AB6" s="13" t="s">
        <v>96</v>
      </c>
      <c r="AC6" s="51">
        <f t="shared" si="13"/>
        <v>879.46412666461981</v>
      </c>
      <c r="AD6" s="51">
        <f t="shared" si="14"/>
        <v>879.46412666461981</v>
      </c>
      <c r="AE6" s="51">
        <f t="shared" si="15"/>
        <v>760.1</v>
      </c>
    </row>
    <row r="7" spans="1:31" ht="15" customHeight="1" x14ac:dyDescent="0.25">
      <c r="A7" s="12">
        <v>822</v>
      </c>
      <c r="B7" s="13" t="s">
        <v>51</v>
      </c>
      <c r="C7" s="18">
        <v>350</v>
      </c>
      <c r="D7" s="26">
        <f t="shared" si="0"/>
        <v>7.7175806487177791E-3</v>
      </c>
      <c r="E7" s="1">
        <v>11290</v>
      </c>
      <c r="F7" s="26">
        <f t="shared" si="1"/>
        <v>4.2739426913119341E-3</v>
      </c>
      <c r="G7" s="50">
        <v>455</v>
      </c>
      <c r="H7" s="50">
        <f t="shared" si="2"/>
        <v>965.30694414117067</v>
      </c>
      <c r="I7" s="52">
        <f t="shared" si="3"/>
        <v>510.30694414117067</v>
      </c>
      <c r="J7" s="72">
        <f t="shared" si="4"/>
        <v>5.9957616700148566E-3</v>
      </c>
      <c r="K7" s="50">
        <f t="shared" si="5"/>
        <v>965.30694414117067</v>
      </c>
      <c r="L7" s="74">
        <f t="shared" si="6"/>
        <v>5.9957616700148566E-3</v>
      </c>
      <c r="M7" s="50">
        <f t="shared" si="7"/>
        <v>0</v>
      </c>
      <c r="N7" s="52">
        <f t="shared" si="8"/>
        <v>965.30694414117067</v>
      </c>
      <c r="O7" s="52">
        <f t="shared" si="9"/>
        <v>510.30694414117067</v>
      </c>
      <c r="P7" s="80" t="str">
        <f t="shared" si="10"/>
        <v>* 10%</v>
      </c>
      <c r="Q7" s="77">
        <f t="shared" si="11"/>
        <v>500.50000000000006</v>
      </c>
      <c r="R7" s="77">
        <f t="shared" si="12"/>
        <v>45.500000000000057</v>
      </c>
      <c r="S7" s="13" t="s">
        <v>52</v>
      </c>
      <c r="T7" s="13" t="s">
        <v>17</v>
      </c>
      <c r="U7" s="13" t="s">
        <v>53</v>
      </c>
      <c r="V7" s="13" t="s">
        <v>54</v>
      </c>
      <c r="W7" s="13" t="s">
        <v>55</v>
      </c>
      <c r="X7" s="13" t="s">
        <v>56</v>
      </c>
      <c r="Y7" s="13" t="s">
        <v>22</v>
      </c>
      <c r="Z7" s="13" t="s">
        <v>57</v>
      </c>
      <c r="AA7" s="13" t="s">
        <v>58</v>
      </c>
      <c r="AB7" s="13" t="s">
        <v>59</v>
      </c>
      <c r="AC7" s="51">
        <f t="shared" si="13"/>
        <v>965.30694414117067</v>
      </c>
      <c r="AD7" s="51">
        <f t="shared" si="14"/>
        <v>965.30694414117067</v>
      </c>
      <c r="AE7" s="51">
        <f t="shared" si="15"/>
        <v>500.50000000000006</v>
      </c>
    </row>
    <row r="8" spans="1:31" ht="15" customHeight="1" x14ac:dyDescent="0.25">
      <c r="A8" s="12">
        <v>709</v>
      </c>
      <c r="B8" s="13" t="s">
        <v>97</v>
      </c>
      <c r="C8" s="19">
        <v>356</v>
      </c>
      <c r="D8" s="26">
        <f t="shared" si="0"/>
        <v>7.8498820312672274E-3</v>
      </c>
      <c r="E8" s="1">
        <v>21042</v>
      </c>
      <c r="F8" s="26">
        <f t="shared" si="1"/>
        <v>7.9656600629393892E-3</v>
      </c>
      <c r="G8" s="50">
        <v>455</v>
      </c>
      <c r="H8" s="50">
        <f t="shared" si="2"/>
        <v>1273.1370465611597</v>
      </c>
      <c r="I8" s="52">
        <f t="shared" si="3"/>
        <v>818.13704656115965</v>
      </c>
      <c r="J8" s="72">
        <f t="shared" si="4"/>
        <v>7.9077710471033083E-3</v>
      </c>
      <c r="K8" s="50">
        <f t="shared" si="5"/>
        <v>1273.1370465611597</v>
      </c>
      <c r="L8" s="74">
        <f t="shared" si="6"/>
        <v>7.9077710471033083E-3</v>
      </c>
      <c r="M8" s="50">
        <f t="shared" si="7"/>
        <v>0</v>
      </c>
      <c r="N8" s="52">
        <f t="shared" si="8"/>
        <v>1273.1370465611597</v>
      </c>
      <c r="O8" s="52">
        <f t="shared" si="9"/>
        <v>818.13704656115965</v>
      </c>
      <c r="P8" s="80" t="str">
        <f t="shared" si="10"/>
        <v>* 10%</v>
      </c>
      <c r="Q8" s="77">
        <f t="shared" si="11"/>
        <v>500.50000000000006</v>
      </c>
      <c r="R8" s="77">
        <f t="shared" si="12"/>
        <v>45.500000000000057</v>
      </c>
      <c r="S8" s="13" t="s">
        <v>98</v>
      </c>
      <c r="T8" s="13" t="s">
        <v>17</v>
      </c>
      <c r="U8" s="13" t="s">
        <v>99</v>
      </c>
      <c r="V8" s="13" t="s">
        <v>38</v>
      </c>
      <c r="W8" s="13" t="s">
        <v>100</v>
      </c>
      <c r="X8" s="13" t="s">
        <v>101</v>
      </c>
      <c r="Y8" s="13" t="s">
        <v>22</v>
      </c>
      <c r="Z8" s="13" t="s">
        <v>102</v>
      </c>
      <c r="AA8" s="13" t="s">
        <v>103</v>
      </c>
      <c r="AB8" s="13" t="s">
        <v>34</v>
      </c>
      <c r="AC8" s="51">
        <f t="shared" si="13"/>
        <v>0</v>
      </c>
      <c r="AD8" s="51">
        <f t="shared" si="14"/>
        <v>0</v>
      </c>
      <c r="AE8" s="51">
        <f t="shared" si="15"/>
        <v>0</v>
      </c>
    </row>
    <row r="9" spans="1:31" ht="15" customHeight="1" x14ac:dyDescent="0.25">
      <c r="A9" s="12">
        <v>928</v>
      </c>
      <c r="B9" s="13" t="s">
        <v>112</v>
      </c>
      <c r="C9" s="19">
        <v>483</v>
      </c>
      <c r="D9" s="26">
        <f t="shared" si="0"/>
        <v>1.0650261295230536E-2</v>
      </c>
      <c r="E9" s="1">
        <v>14759</v>
      </c>
      <c r="F9" s="26">
        <f t="shared" si="1"/>
        <v>5.5871674208213314E-3</v>
      </c>
      <c r="G9" s="50">
        <v>691</v>
      </c>
      <c r="H9" s="50">
        <f t="shared" si="2"/>
        <v>1307.0985437087331</v>
      </c>
      <c r="I9" s="52">
        <f t="shared" si="3"/>
        <v>616.09854370873313</v>
      </c>
      <c r="J9" s="72">
        <f t="shared" si="4"/>
        <v>8.1187143580259344E-3</v>
      </c>
      <c r="K9" s="50">
        <f t="shared" si="5"/>
        <v>1307.0985437087331</v>
      </c>
      <c r="L9" s="74">
        <f t="shared" si="6"/>
        <v>8.1187143580259344E-3</v>
      </c>
      <c r="M9" s="50">
        <f t="shared" si="7"/>
        <v>0</v>
      </c>
      <c r="N9" s="52">
        <f t="shared" si="8"/>
        <v>1307.0985437087331</v>
      </c>
      <c r="O9" s="52">
        <f t="shared" si="9"/>
        <v>616.09854370873313</v>
      </c>
      <c r="P9" s="80" t="str">
        <f t="shared" si="10"/>
        <v>* 10%</v>
      </c>
      <c r="Q9" s="77">
        <f t="shared" si="11"/>
        <v>760.1</v>
      </c>
      <c r="R9" s="77">
        <f t="shared" si="12"/>
        <v>69.100000000000023</v>
      </c>
      <c r="S9" s="13" t="s">
        <v>113</v>
      </c>
      <c r="T9" s="13" t="s">
        <v>17</v>
      </c>
      <c r="U9" s="13" t="s">
        <v>114</v>
      </c>
      <c r="V9" s="13" t="s">
        <v>19</v>
      </c>
      <c r="W9" s="13" t="s">
        <v>115</v>
      </c>
      <c r="X9" s="13" t="s">
        <v>116</v>
      </c>
      <c r="Y9" s="13" t="s">
        <v>22</v>
      </c>
      <c r="Z9" s="13" t="s">
        <v>117</v>
      </c>
      <c r="AA9" s="13" t="s">
        <v>118</v>
      </c>
      <c r="AB9" s="13" t="s">
        <v>34</v>
      </c>
      <c r="AC9" s="51">
        <f t="shared" si="13"/>
        <v>0</v>
      </c>
      <c r="AD9" s="51">
        <f t="shared" si="14"/>
        <v>0</v>
      </c>
      <c r="AE9" s="51">
        <f t="shared" si="15"/>
        <v>0</v>
      </c>
    </row>
    <row r="10" spans="1:31" ht="15" customHeight="1" x14ac:dyDescent="0.25">
      <c r="A10" s="12">
        <v>873</v>
      </c>
      <c r="B10" s="13" t="s">
        <v>81</v>
      </c>
      <c r="C10" s="18">
        <v>290</v>
      </c>
      <c r="D10" s="26">
        <f t="shared" si="0"/>
        <v>6.3945668232233029E-3</v>
      </c>
      <c r="E10" s="1">
        <v>27638</v>
      </c>
      <c r="F10" s="26">
        <f t="shared" si="1"/>
        <v>1.0462641993133678E-2</v>
      </c>
      <c r="G10" s="50">
        <v>455</v>
      </c>
      <c r="H10" s="50">
        <f t="shared" si="2"/>
        <v>1356.9902895445507</v>
      </c>
      <c r="I10" s="52">
        <f t="shared" si="3"/>
        <v>901.99028954455071</v>
      </c>
      <c r="J10" s="72">
        <f t="shared" si="4"/>
        <v>8.4286044081784903E-3</v>
      </c>
      <c r="K10" s="50">
        <f t="shared" si="5"/>
        <v>1356.9902895445507</v>
      </c>
      <c r="L10" s="74">
        <f t="shared" si="6"/>
        <v>8.4286044081784903E-3</v>
      </c>
      <c r="M10" s="50">
        <f t="shared" si="7"/>
        <v>0</v>
      </c>
      <c r="N10" s="52">
        <f t="shared" si="8"/>
        <v>1356.9902895445507</v>
      </c>
      <c r="O10" s="52">
        <f t="shared" si="9"/>
        <v>901.99028954455071</v>
      </c>
      <c r="P10" s="80" t="str">
        <f t="shared" si="10"/>
        <v>* 10%</v>
      </c>
      <c r="Q10" s="77">
        <f t="shared" si="11"/>
        <v>500.50000000000006</v>
      </c>
      <c r="R10" s="77">
        <f t="shared" si="12"/>
        <v>45.500000000000057</v>
      </c>
      <c r="S10" s="13" t="s">
        <v>82</v>
      </c>
      <c r="T10" s="13" t="s">
        <v>17</v>
      </c>
      <c r="U10" s="13" t="s">
        <v>83</v>
      </c>
      <c r="V10" s="13" t="s">
        <v>84</v>
      </c>
      <c r="W10" s="13" t="s">
        <v>85</v>
      </c>
      <c r="X10" s="13" t="s">
        <v>86</v>
      </c>
      <c r="Y10" s="13" t="s">
        <v>22</v>
      </c>
      <c r="Z10" s="13" t="s">
        <v>87</v>
      </c>
      <c r="AA10" s="13" t="s">
        <v>88</v>
      </c>
      <c r="AB10" s="13" t="s">
        <v>34</v>
      </c>
      <c r="AC10" s="51">
        <f t="shared" si="13"/>
        <v>0</v>
      </c>
      <c r="AD10" s="51">
        <f t="shared" si="14"/>
        <v>0</v>
      </c>
      <c r="AE10" s="51">
        <f t="shared" si="15"/>
        <v>0</v>
      </c>
    </row>
    <row r="11" spans="1:31" ht="15" customHeight="1" x14ac:dyDescent="0.25">
      <c r="A11" s="12">
        <v>1194</v>
      </c>
      <c r="B11" s="13" t="s">
        <v>181</v>
      </c>
      <c r="C11" s="19">
        <v>252</v>
      </c>
      <c r="D11" s="26">
        <f t="shared" si="0"/>
        <v>5.5566580670768006E-3</v>
      </c>
      <c r="E11" s="1">
        <v>45448</v>
      </c>
      <c r="F11" s="26">
        <f t="shared" si="1"/>
        <v>1.7204796052678897E-2</v>
      </c>
      <c r="G11" s="50">
        <v>455</v>
      </c>
      <c r="H11" s="50">
        <f t="shared" si="2"/>
        <v>1832.2767756457863</v>
      </c>
      <c r="I11" s="52">
        <f t="shared" si="3"/>
        <v>1377.2767756457863</v>
      </c>
      <c r="J11" s="72">
        <f t="shared" si="4"/>
        <v>1.1380727059877849E-2</v>
      </c>
      <c r="K11" s="50">
        <f t="shared" si="5"/>
        <v>1832.2767756457863</v>
      </c>
      <c r="L11" s="74">
        <f t="shared" si="6"/>
        <v>1.1380727059877849E-2</v>
      </c>
      <c r="M11" s="50">
        <f t="shared" si="7"/>
        <v>0</v>
      </c>
      <c r="N11" s="52">
        <f t="shared" si="8"/>
        <v>1832.2767756457863</v>
      </c>
      <c r="O11" s="52">
        <f t="shared" si="9"/>
        <v>1377.2767756457863</v>
      </c>
      <c r="P11" s="80" t="str">
        <f t="shared" si="10"/>
        <v>* 10%</v>
      </c>
      <c r="Q11" s="77">
        <f t="shared" si="11"/>
        <v>500.50000000000006</v>
      </c>
      <c r="R11" s="77">
        <f t="shared" si="12"/>
        <v>45.500000000000057</v>
      </c>
      <c r="S11" s="13" t="s">
        <v>182</v>
      </c>
      <c r="T11" s="13" t="s">
        <v>17</v>
      </c>
      <c r="U11" s="13" t="s">
        <v>106</v>
      </c>
      <c r="V11" s="13" t="s">
        <v>29</v>
      </c>
      <c r="W11" s="13" t="s">
        <v>183</v>
      </c>
      <c r="X11" s="13" t="s">
        <v>184</v>
      </c>
      <c r="Y11" s="13" t="s">
        <v>22</v>
      </c>
      <c r="Z11" s="13" t="s">
        <v>185</v>
      </c>
      <c r="AA11" s="13" t="s">
        <v>186</v>
      </c>
      <c r="AB11" s="13" t="s">
        <v>34</v>
      </c>
      <c r="AC11" s="51">
        <f t="shared" si="13"/>
        <v>0</v>
      </c>
      <c r="AD11" s="51">
        <f t="shared" si="14"/>
        <v>0</v>
      </c>
      <c r="AE11" s="51">
        <f t="shared" si="15"/>
        <v>0</v>
      </c>
    </row>
    <row r="12" spans="1:31" ht="15" customHeight="1" x14ac:dyDescent="0.25">
      <c r="A12" s="12">
        <v>1041</v>
      </c>
      <c r="B12" s="13" t="s">
        <v>67</v>
      </c>
      <c r="C12" s="19">
        <v>956</v>
      </c>
      <c r="D12" s="26">
        <f t="shared" si="0"/>
        <v>2.108002028621199E-2</v>
      </c>
      <c r="E12" s="1">
        <v>9969</v>
      </c>
      <c r="F12" s="26">
        <f t="shared" si="1"/>
        <v>3.7738648972266316E-3</v>
      </c>
      <c r="G12" s="50">
        <v>1451</v>
      </c>
      <c r="H12" s="50">
        <f t="shared" si="2"/>
        <v>2000.715611866641</v>
      </c>
      <c r="I12" s="52">
        <f t="shared" si="3"/>
        <v>549.71561186664098</v>
      </c>
      <c r="J12" s="72">
        <f t="shared" si="4"/>
        <v>1.2426942591719311E-2</v>
      </c>
      <c r="K12" s="50">
        <f t="shared" si="5"/>
        <v>2000.715611866641</v>
      </c>
      <c r="L12" s="74">
        <f t="shared" si="6"/>
        <v>1.2426942591719311E-2</v>
      </c>
      <c r="M12" s="50">
        <f t="shared" si="7"/>
        <v>0</v>
      </c>
      <c r="N12" s="52">
        <f t="shared" si="8"/>
        <v>2000.715611866641</v>
      </c>
      <c r="O12" s="52">
        <f t="shared" si="9"/>
        <v>549.71561186664098</v>
      </c>
      <c r="P12" s="80" t="str">
        <f t="shared" si="10"/>
        <v>* 10%</v>
      </c>
      <c r="Q12" s="77">
        <f t="shared" si="11"/>
        <v>1596.1000000000001</v>
      </c>
      <c r="R12" s="77">
        <f t="shared" si="12"/>
        <v>145.10000000000014</v>
      </c>
      <c r="S12" s="13" t="s">
        <v>68</v>
      </c>
      <c r="T12" s="13" t="s">
        <v>17</v>
      </c>
      <c r="U12" s="13" t="s">
        <v>69</v>
      </c>
      <c r="V12" s="13" t="s">
        <v>70</v>
      </c>
      <c r="W12" s="13" t="s">
        <v>71</v>
      </c>
      <c r="X12" s="13" t="s">
        <v>72</v>
      </c>
      <c r="Y12" s="13" t="s">
        <v>22</v>
      </c>
      <c r="Z12" s="13" t="s">
        <v>73</v>
      </c>
      <c r="AA12" s="13" t="s">
        <v>74</v>
      </c>
      <c r="AB12" s="13" t="s">
        <v>34</v>
      </c>
      <c r="AC12" s="51">
        <f t="shared" si="13"/>
        <v>0</v>
      </c>
      <c r="AD12" s="51">
        <f t="shared" si="14"/>
        <v>0</v>
      </c>
      <c r="AE12" s="51">
        <f t="shared" si="15"/>
        <v>0</v>
      </c>
    </row>
    <row r="13" spans="1:31" ht="15" customHeight="1" x14ac:dyDescent="0.25">
      <c r="A13" s="12">
        <v>915</v>
      </c>
      <c r="B13" s="13" t="s">
        <v>60</v>
      </c>
      <c r="C13" s="18">
        <v>1441</v>
      </c>
      <c r="D13" s="26">
        <f t="shared" si="0"/>
        <v>3.177438204229234E-2</v>
      </c>
      <c r="E13" s="1">
        <v>9250</v>
      </c>
      <c r="F13" s="26">
        <f t="shared" si="1"/>
        <v>3.5016802386745251E-3</v>
      </c>
      <c r="G13" s="50">
        <v>1451</v>
      </c>
      <c r="H13" s="50">
        <f t="shared" si="2"/>
        <v>2839.6915818111033</v>
      </c>
      <c r="I13" s="52">
        <f t="shared" si="3"/>
        <v>1388.6915818111033</v>
      </c>
      <c r="J13" s="72">
        <f t="shared" si="4"/>
        <v>1.7638031140483432E-2</v>
      </c>
      <c r="K13" s="50">
        <f t="shared" si="5"/>
        <v>2839.6915818111033</v>
      </c>
      <c r="L13" s="74">
        <f t="shared" si="6"/>
        <v>1.7638031140483432E-2</v>
      </c>
      <c r="M13" s="50">
        <f t="shared" si="7"/>
        <v>0</v>
      </c>
      <c r="N13" s="52">
        <f t="shared" si="8"/>
        <v>2839.6915818111033</v>
      </c>
      <c r="O13" s="52">
        <f t="shared" si="9"/>
        <v>1388.6915818111033</v>
      </c>
      <c r="P13" s="80" t="str">
        <f t="shared" si="10"/>
        <v>* 10%</v>
      </c>
      <c r="Q13" s="77">
        <f t="shared" si="11"/>
        <v>1596.1000000000001</v>
      </c>
      <c r="R13" s="77">
        <f t="shared" si="12"/>
        <v>145.10000000000014</v>
      </c>
      <c r="S13" s="13" t="s">
        <v>61</v>
      </c>
      <c r="T13" s="13" t="s">
        <v>17</v>
      </c>
      <c r="U13" s="13" t="s">
        <v>62</v>
      </c>
      <c r="V13" s="13" t="s">
        <v>19</v>
      </c>
      <c r="W13" s="13" t="s">
        <v>63</v>
      </c>
      <c r="X13" s="13" t="s">
        <v>64</v>
      </c>
      <c r="Y13" s="13" t="s">
        <v>22</v>
      </c>
      <c r="Z13" s="13" t="s">
        <v>65</v>
      </c>
      <c r="AA13" s="13" t="s">
        <v>66</v>
      </c>
      <c r="AB13" s="13" t="s">
        <v>34</v>
      </c>
      <c r="AC13" s="51">
        <f t="shared" si="13"/>
        <v>0</v>
      </c>
      <c r="AD13" s="51">
        <f t="shared" si="14"/>
        <v>0</v>
      </c>
      <c r="AE13" s="51">
        <f t="shared" si="15"/>
        <v>0</v>
      </c>
    </row>
    <row r="14" spans="1:31" ht="15" customHeight="1" x14ac:dyDescent="0.25">
      <c r="A14" s="12">
        <v>1234</v>
      </c>
      <c r="B14" s="13" t="s">
        <v>26</v>
      </c>
      <c r="C14" s="19">
        <v>930</v>
      </c>
      <c r="D14" s="26">
        <f t="shared" si="0"/>
        <v>2.0506714295164385E-2</v>
      </c>
      <c r="E14" s="1">
        <v>47868</v>
      </c>
      <c r="F14" s="26">
        <f t="shared" si="1"/>
        <v>1.8120911315121314E-2</v>
      </c>
      <c r="G14" s="50">
        <v>1197</v>
      </c>
      <c r="H14" s="50">
        <f t="shared" si="2"/>
        <v>3109.4894434989874</v>
      </c>
      <c r="I14" s="52">
        <f t="shared" si="3"/>
        <v>1912.4894434989874</v>
      </c>
      <c r="J14" s="72">
        <f t="shared" si="4"/>
        <v>1.9313812805142848E-2</v>
      </c>
      <c r="K14" s="50">
        <f t="shared" si="5"/>
        <v>3109.4894434989874</v>
      </c>
      <c r="L14" s="74">
        <f t="shared" si="6"/>
        <v>1.9313812805142848E-2</v>
      </c>
      <c r="M14" s="50">
        <f t="shared" si="7"/>
        <v>0</v>
      </c>
      <c r="N14" s="52">
        <f t="shared" si="8"/>
        <v>3109.4894434989874</v>
      </c>
      <c r="O14" s="52">
        <f t="shared" si="9"/>
        <v>1912.4894434989874</v>
      </c>
      <c r="P14" s="80" t="str">
        <f t="shared" si="10"/>
        <v>* 10%</v>
      </c>
      <c r="Q14" s="77">
        <f t="shared" si="11"/>
        <v>1316.7</v>
      </c>
      <c r="R14" s="77">
        <f t="shared" si="12"/>
        <v>119.70000000000005</v>
      </c>
      <c r="S14" s="13" t="s">
        <v>27</v>
      </c>
      <c r="T14" s="13" t="s">
        <v>17</v>
      </c>
      <c r="U14" s="13" t="s">
        <v>28</v>
      </c>
      <c r="V14" s="13" t="s">
        <v>29</v>
      </c>
      <c r="W14" s="13" t="s">
        <v>30</v>
      </c>
      <c r="X14" s="13" t="s">
        <v>31</v>
      </c>
      <c r="Y14" s="13" t="s">
        <v>22</v>
      </c>
      <c r="Z14" s="13" t="s">
        <v>32</v>
      </c>
      <c r="AA14" s="13" t="s">
        <v>33</v>
      </c>
      <c r="AB14" s="13" t="s">
        <v>34</v>
      </c>
      <c r="AC14" s="51">
        <f t="shared" si="13"/>
        <v>0</v>
      </c>
      <c r="AD14" s="51">
        <f t="shared" si="14"/>
        <v>0</v>
      </c>
      <c r="AE14" s="51">
        <f t="shared" si="15"/>
        <v>0</v>
      </c>
    </row>
    <row r="15" spans="1:31" ht="15" customHeight="1" x14ac:dyDescent="0.25">
      <c r="A15" s="12">
        <v>729</v>
      </c>
      <c r="B15" s="13" t="s">
        <v>147</v>
      </c>
      <c r="C15" s="19">
        <v>947</v>
      </c>
      <c r="D15" s="26">
        <f t="shared" si="0"/>
        <v>2.0881568212387819E-2</v>
      </c>
      <c r="E15" s="1">
        <v>50568</v>
      </c>
      <c r="F15" s="26">
        <f t="shared" si="1"/>
        <v>1.9143023384788474E-2</v>
      </c>
      <c r="G15" s="50">
        <v>2393</v>
      </c>
      <c r="H15" s="50">
        <f t="shared" si="2"/>
        <v>3221.9439607139097</v>
      </c>
      <c r="I15" s="52">
        <f t="shared" si="3"/>
        <v>828.94396071390975</v>
      </c>
      <c r="J15" s="72">
        <f t="shared" si="4"/>
        <v>2.0012295798588146E-2</v>
      </c>
      <c r="K15" s="50">
        <f t="shared" si="5"/>
        <v>3221.9439607139097</v>
      </c>
      <c r="L15" s="74">
        <f t="shared" si="6"/>
        <v>2.0012295798588146E-2</v>
      </c>
      <c r="M15" s="50">
        <f t="shared" si="7"/>
        <v>0</v>
      </c>
      <c r="N15" s="52">
        <f t="shared" si="8"/>
        <v>3221.9439607139097</v>
      </c>
      <c r="O15" s="52">
        <f t="shared" si="9"/>
        <v>828.94396071390975</v>
      </c>
      <c r="P15" s="80" t="str">
        <f t="shared" si="10"/>
        <v>* 10%</v>
      </c>
      <c r="Q15" s="77">
        <f t="shared" si="11"/>
        <v>2632.3</v>
      </c>
      <c r="R15" s="77">
        <f t="shared" si="12"/>
        <v>239.30000000000018</v>
      </c>
      <c r="S15" s="13" t="s">
        <v>148</v>
      </c>
      <c r="T15" s="13" t="s">
        <v>17</v>
      </c>
      <c r="U15" s="13" t="s">
        <v>142</v>
      </c>
      <c r="V15" s="13" t="s">
        <v>38</v>
      </c>
      <c r="W15" s="13" t="s">
        <v>149</v>
      </c>
      <c r="X15" s="13" t="s">
        <v>150</v>
      </c>
      <c r="Y15" s="13" t="s">
        <v>22</v>
      </c>
      <c r="Z15" s="13" t="s">
        <v>151</v>
      </c>
      <c r="AA15" s="13" t="s">
        <v>152</v>
      </c>
      <c r="AB15" s="13" t="s">
        <v>34</v>
      </c>
      <c r="AC15" s="51">
        <f t="shared" si="13"/>
        <v>0</v>
      </c>
      <c r="AD15" s="51">
        <f t="shared" si="14"/>
        <v>0</v>
      </c>
      <c r="AE15" s="51">
        <f t="shared" si="15"/>
        <v>0</v>
      </c>
    </row>
    <row r="16" spans="1:31" ht="15" customHeight="1" x14ac:dyDescent="0.25">
      <c r="A16" s="12">
        <v>913</v>
      </c>
      <c r="B16" s="13" t="s">
        <v>168</v>
      </c>
      <c r="C16" s="19">
        <v>972</v>
      </c>
      <c r="D16" s="26">
        <f t="shared" si="0"/>
        <v>2.143282397301052E-2</v>
      </c>
      <c r="E16" s="1">
        <v>63931</v>
      </c>
      <c r="F16" s="26">
        <f t="shared" si="1"/>
        <v>2.4201721009589304E-2</v>
      </c>
      <c r="G16" s="50">
        <v>5914</v>
      </c>
      <c r="H16" s="50">
        <f t="shared" si="2"/>
        <v>3673.5402096392095</v>
      </c>
      <c r="I16" s="52">
        <f t="shared" si="3"/>
        <v>-2240.4597903607905</v>
      </c>
      <c r="J16" s="72">
        <f t="shared" si="4"/>
        <v>2.281727249129991E-2</v>
      </c>
      <c r="K16" s="50">
        <f t="shared" si="5"/>
        <v>3673.5402096392095</v>
      </c>
      <c r="L16" s="74">
        <f t="shared" si="6"/>
        <v>2.281727249129991E-2</v>
      </c>
      <c r="M16" s="50">
        <f t="shared" si="7"/>
        <v>0</v>
      </c>
      <c r="N16" s="52">
        <f t="shared" si="8"/>
        <v>3673.5402096392095</v>
      </c>
      <c r="O16" s="52">
        <f t="shared" si="9"/>
        <v>-2240.4597903607905</v>
      </c>
      <c r="P16" s="80" t="str">
        <f t="shared" si="10"/>
        <v>SAME</v>
      </c>
      <c r="Q16" s="77">
        <f t="shared" si="11"/>
        <v>3673.5402096392095</v>
      </c>
      <c r="R16" s="77">
        <f t="shared" si="12"/>
        <v>-2240.4597903607905</v>
      </c>
      <c r="S16" s="13" t="s">
        <v>169</v>
      </c>
      <c r="T16" s="13" t="s">
        <v>17</v>
      </c>
      <c r="U16" s="13" t="s">
        <v>62</v>
      </c>
      <c r="V16" s="13" t="s">
        <v>19</v>
      </c>
      <c r="W16" s="13" t="s">
        <v>170</v>
      </c>
      <c r="X16" s="13" t="s">
        <v>171</v>
      </c>
      <c r="Y16" s="13" t="s">
        <v>22</v>
      </c>
      <c r="Z16" s="13" t="s">
        <v>172</v>
      </c>
      <c r="AA16" s="13" t="s">
        <v>173</v>
      </c>
      <c r="AB16" s="13" t="s">
        <v>34</v>
      </c>
      <c r="AC16" s="51">
        <f t="shared" si="13"/>
        <v>0</v>
      </c>
      <c r="AD16" s="51">
        <f t="shared" si="14"/>
        <v>0</v>
      </c>
      <c r="AE16" s="51">
        <f t="shared" si="15"/>
        <v>0</v>
      </c>
    </row>
    <row r="17" spans="1:31" ht="15" customHeight="1" x14ac:dyDescent="0.25">
      <c r="A17" s="12">
        <v>1274</v>
      </c>
      <c r="B17" s="13" t="s">
        <v>43</v>
      </c>
      <c r="C17" s="18">
        <v>1500</v>
      </c>
      <c r="D17" s="26">
        <f t="shared" si="0"/>
        <v>3.3075345637361912E-2</v>
      </c>
      <c r="E17" s="1">
        <v>33481</v>
      </c>
      <c r="F17" s="26">
        <f t="shared" si="1"/>
        <v>1.267456822389857E-2</v>
      </c>
      <c r="G17" s="50">
        <v>1451</v>
      </c>
      <c r="H17" s="50">
        <f t="shared" si="2"/>
        <v>3682.8273015749905</v>
      </c>
      <c r="I17" s="52">
        <f t="shared" si="3"/>
        <v>2231.8273015749905</v>
      </c>
      <c r="J17" s="72">
        <f t="shared" si="4"/>
        <v>2.2874956930630241E-2</v>
      </c>
      <c r="K17" s="50">
        <f t="shared" si="5"/>
        <v>3682.8273015749905</v>
      </c>
      <c r="L17" s="74">
        <f t="shared" si="6"/>
        <v>2.2874956930630241E-2</v>
      </c>
      <c r="M17" s="50">
        <f t="shared" si="7"/>
        <v>0</v>
      </c>
      <c r="N17" s="52">
        <f t="shared" si="8"/>
        <v>3682.8273015749905</v>
      </c>
      <c r="O17" s="52">
        <f t="shared" si="9"/>
        <v>2231.8273015749905</v>
      </c>
      <c r="P17" s="80" t="str">
        <f t="shared" si="10"/>
        <v>* 10%</v>
      </c>
      <c r="Q17" s="77">
        <f t="shared" si="11"/>
        <v>1596.1000000000001</v>
      </c>
      <c r="R17" s="77">
        <f t="shared" si="12"/>
        <v>145.10000000000014</v>
      </c>
      <c r="S17" s="13" t="s">
        <v>44</v>
      </c>
      <c r="T17" s="13" t="s">
        <v>17</v>
      </c>
      <c r="U17" s="13" t="s">
        <v>45</v>
      </c>
      <c r="V17" s="13" t="s">
        <v>29</v>
      </c>
      <c r="W17" s="13" t="s">
        <v>46</v>
      </c>
      <c r="X17" s="13" t="s">
        <v>47</v>
      </c>
      <c r="Y17" s="13" t="s">
        <v>22</v>
      </c>
      <c r="Z17" s="13" t="s">
        <v>48</v>
      </c>
      <c r="AA17" s="13" t="s">
        <v>49</v>
      </c>
      <c r="AB17" s="13" t="s">
        <v>50</v>
      </c>
      <c r="AC17" s="51">
        <f t="shared" si="13"/>
        <v>3682.8273015749905</v>
      </c>
      <c r="AD17" s="51">
        <f t="shared" si="14"/>
        <v>3682.8273015749905</v>
      </c>
      <c r="AE17" s="51">
        <f t="shared" si="15"/>
        <v>1596.1000000000001</v>
      </c>
    </row>
    <row r="18" spans="1:31" ht="15" customHeight="1" x14ac:dyDescent="0.25">
      <c r="A18" s="12">
        <v>1058</v>
      </c>
      <c r="B18" s="13" t="s">
        <v>75</v>
      </c>
      <c r="C18" s="18">
        <v>1376</v>
      </c>
      <c r="D18" s="26">
        <f t="shared" si="0"/>
        <v>3.0341117064673327E-2</v>
      </c>
      <c r="E18" s="1">
        <v>72641</v>
      </c>
      <c r="F18" s="26">
        <f t="shared" si="1"/>
        <v>2.7498978834330397E-2</v>
      </c>
      <c r="G18" s="50">
        <v>4431</v>
      </c>
      <c r="H18" s="50">
        <f t="shared" si="2"/>
        <v>4656.0761829748644</v>
      </c>
      <c r="I18" s="52">
        <f t="shared" si="3"/>
        <v>225.07618297486442</v>
      </c>
      <c r="J18" s="72">
        <f t="shared" si="4"/>
        <v>2.8920047949501863E-2</v>
      </c>
      <c r="K18" s="50">
        <f t="shared" si="5"/>
        <v>4656.0761829748644</v>
      </c>
      <c r="L18" s="74">
        <f t="shared" si="6"/>
        <v>2.8920047949501863E-2</v>
      </c>
      <c r="M18" s="50">
        <f t="shared" si="7"/>
        <v>0</v>
      </c>
      <c r="N18" s="52">
        <f t="shared" si="8"/>
        <v>4656.0761829748644</v>
      </c>
      <c r="O18" s="52">
        <f t="shared" si="9"/>
        <v>225.07618297486442</v>
      </c>
      <c r="P18" s="80" t="str">
        <f t="shared" si="10"/>
        <v>SAME</v>
      </c>
      <c r="Q18" s="77">
        <f t="shared" si="11"/>
        <v>4656.0761829748644</v>
      </c>
      <c r="R18" s="77">
        <f t="shared" si="12"/>
        <v>225.07618297486442</v>
      </c>
      <c r="S18" s="13" t="s">
        <v>76</v>
      </c>
      <c r="T18" s="13" t="s">
        <v>17</v>
      </c>
      <c r="U18" s="13" t="s">
        <v>69</v>
      </c>
      <c r="V18" s="13" t="s">
        <v>70</v>
      </c>
      <c r="W18" s="13" t="s">
        <v>77</v>
      </c>
      <c r="X18" s="13" t="s">
        <v>78</v>
      </c>
      <c r="Y18" s="13" t="s">
        <v>22</v>
      </c>
      <c r="Z18" s="13" t="s">
        <v>79</v>
      </c>
      <c r="AA18" s="13" t="s">
        <v>80</v>
      </c>
      <c r="AB18" s="13" t="s">
        <v>34</v>
      </c>
      <c r="AC18" s="51">
        <f t="shared" si="13"/>
        <v>0</v>
      </c>
      <c r="AD18" s="51">
        <f t="shared" si="14"/>
        <v>0</v>
      </c>
      <c r="AE18" s="51">
        <f t="shared" si="15"/>
        <v>0</v>
      </c>
    </row>
    <row r="19" spans="1:31" ht="15" customHeight="1" x14ac:dyDescent="0.25">
      <c r="A19" s="12">
        <v>1134</v>
      </c>
      <c r="B19" s="13" t="s">
        <v>162</v>
      </c>
      <c r="C19" s="19">
        <v>1388</v>
      </c>
      <c r="D19" s="26">
        <f t="shared" si="0"/>
        <v>3.060571982977222E-2</v>
      </c>
      <c r="E19" s="1">
        <v>73017</v>
      </c>
      <c r="F19" s="26">
        <f t="shared" si="1"/>
        <v>2.7641317404032195E-2</v>
      </c>
      <c r="G19" s="50">
        <v>3161</v>
      </c>
      <c r="H19" s="50">
        <f t="shared" si="2"/>
        <v>4688.8345978319558</v>
      </c>
      <c r="I19" s="52">
        <f t="shared" si="3"/>
        <v>1527.8345978319558</v>
      </c>
      <c r="J19" s="72">
        <f t="shared" si="4"/>
        <v>2.9123518616902207E-2</v>
      </c>
      <c r="K19" s="50">
        <f t="shared" si="5"/>
        <v>4688.8345978319558</v>
      </c>
      <c r="L19" s="74">
        <f t="shared" si="6"/>
        <v>2.9123518616902207E-2</v>
      </c>
      <c r="M19" s="50">
        <f t="shared" si="7"/>
        <v>0</v>
      </c>
      <c r="N19" s="52">
        <f t="shared" si="8"/>
        <v>4688.8345978319558</v>
      </c>
      <c r="O19" s="52">
        <f t="shared" si="9"/>
        <v>1527.8345978319558</v>
      </c>
      <c r="P19" s="80" t="str">
        <f t="shared" si="10"/>
        <v>* 10%</v>
      </c>
      <c r="Q19" s="77">
        <f t="shared" si="11"/>
        <v>3477.1000000000004</v>
      </c>
      <c r="R19" s="77">
        <f t="shared" si="12"/>
        <v>316.10000000000036</v>
      </c>
      <c r="S19" s="13" t="s">
        <v>163</v>
      </c>
      <c r="T19" s="13" t="s">
        <v>17</v>
      </c>
      <c r="U19" s="13" t="s">
        <v>164</v>
      </c>
      <c r="V19" s="13" t="s">
        <v>70</v>
      </c>
      <c r="W19" s="13" t="s">
        <v>46</v>
      </c>
      <c r="X19" s="13" t="s">
        <v>165</v>
      </c>
      <c r="Y19" s="13" t="s">
        <v>22</v>
      </c>
      <c r="Z19" s="13" t="s">
        <v>166</v>
      </c>
      <c r="AA19" s="13" t="s">
        <v>167</v>
      </c>
      <c r="AB19" s="13" t="s">
        <v>34</v>
      </c>
      <c r="AC19" s="51">
        <f t="shared" si="13"/>
        <v>0</v>
      </c>
      <c r="AD19" s="51">
        <f t="shared" si="14"/>
        <v>0</v>
      </c>
      <c r="AE19" s="51">
        <f t="shared" si="15"/>
        <v>0</v>
      </c>
    </row>
    <row r="20" spans="1:31" ht="15" customHeight="1" x14ac:dyDescent="0.25">
      <c r="A20" s="12">
        <v>989</v>
      </c>
      <c r="B20" s="13" t="s">
        <v>174</v>
      </c>
      <c r="C20" s="19">
        <v>1080</v>
      </c>
      <c r="D20" s="26">
        <f t="shared" si="0"/>
        <v>2.3814248858900575E-2</v>
      </c>
      <c r="E20" s="1">
        <v>95653</v>
      </c>
      <c r="F20" s="26">
        <f t="shared" si="1"/>
        <v>3.6210402148101013E-2</v>
      </c>
      <c r="G20" s="50">
        <v>4383</v>
      </c>
      <c r="H20" s="50">
        <f t="shared" si="2"/>
        <v>4831.9309226783671</v>
      </c>
      <c r="I20" s="52">
        <f t="shared" si="3"/>
        <v>448.9309226783671</v>
      </c>
      <c r="J20" s="72">
        <f t="shared" si="4"/>
        <v>3.0012325503500793E-2</v>
      </c>
      <c r="K20" s="50">
        <f t="shared" si="5"/>
        <v>4831.9309226783671</v>
      </c>
      <c r="L20" s="74">
        <f t="shared" si="6"/>
        <v>3.0012325503500793E-2</v>
      </c>
      <c r="M20" s="50">
        <f t="shared" si="7"/>
        <v>0</v>
      </c>
      <c r="N20" s="52">
        <f t="shared" si="8"/>
        <v>4831.9309226783671</v>
      </c>
      <c r="O20" s="52">
        <f t="shared" si="9"/>
        <v>448.9309226783671</v>
      </c>
      <c r="P20" s="80" t="str">
        <f t="shared" si="10"/>
        <v>* 10%</v>
      </c>
      <c r="Q20" s="77">
        <f t="shared" si="11"/>
        <v>4821.3</v>
      </c>
      <c r="R20" s="77">
        <f t="shared" si="12"/>
        <v>438.30000000000018</v>
      </c>
      <c r="S20" s="13" t="s">
        <v>175</v>
      </c>
      <c r="T20" s="13" t="s">
        <v>17</v>
      </c>
      <c r="U20" s="13" t="s">
        <v>176</v>
      </c>
      <c r="V20" s="13" t="s">
        <v>19</v>
      </c>
      <c r="W20" s="13" t="s">
        <v>177</v>
      </c>
      <c r="X20" s="13" t="s">
        <v>178</v>
      </c>
      <c r="Y20" s="13" t="s">
        <v>22</v>
      </c>
      <c r="Z20" s="13" t="s">
        <v>179</v>
      </c>
      <c r="AA20" s="13" t="s">
        <v>180</v>
      </c>
      <c r="AB20" s="13" t="s">
        <v>34</v>
      </c>
      <c r="AC20" s="51">
        <f t="shared" si="13"/>
        <v>0</v>
      </c>
      <c r="AD20" s="51">
        <f t="shared" si="14"/>
        <v>0</v>
      </c>
      <c r="AE20" s="51">
        <f t="shared" si="15"/>
        <v>0</v>
      </c>
    </row>
    <row r="21" spans="1:31" ht="15" customHeight="1" x14ac:dyDescent="0.25">
      <c r="A21" s="12">
        <v>1092</v>
      </c>
      <c r="B21" s="13" t="s">
        <v>134</v>
      </c>
      <c r="C21" s="19">
        <v>2537</v>
      </c>
      <c r="D21" s="26">
        <f t="shared" si="0"/>
        <v>5.5941434587991445E-2</v>
      </c>
      <c r="E21" s="1">
        <v>67737</v>
      </c>
      <c r="F21" s="26">
        <f t="shared" si="1"/>
        <v>2.5642520467794194E-2</v>
      </c>
      <c r="G21" s="50">
        <v>4765</v>
      </c>
      <c r="H21" s="50">
        <f t="shared" si="2"/>
        <v>6567.435688755113</v>
      </c>
      <c r="I21" s="52">
        <f t="shared" si="3"/>
        <v>1802.435688755113</v>
      </c>
      <c r="J21" s="72">
        <f t="shared" si="4"/>
        <v>4.079197752789282E-2</v>
      </c>
      <c r="K21" s="50">
        <f t="shared" si="5"/>
        <v>6567.435688755113</v>
      </c>
      <c r="L21" s="74">
        <f t="shared" si="6"/>
        <v>4.079197752789282E-2</v>
      </c>
      <c r="M21" s="50">
        <f t="shared" si="7"/>
        <v>0</v>
      </c>
      <c r="N21" s="52">
        <f t="shared" si="8"/>
        <v>6567.435688755113</v>
      </c>
      <c r="O21" s="52">
        <f t="shared" si="9"/>
        <v>1802.435688755113</v>
      </c>
      <c r="P21" s="80" t="str">
        <f t="shared" si="10"/>
        <v>* 10%</v>
      </c>
      <c r="Q21" s="77">
        <f t="shared" si="11"/>
        <v>5241.5</v>
      </c>
      <c r="R21" s="77">
        <f t="shared" si="12"/>
        <v>476.5</v>
      </c>
      <c r="S21" s="13" t="s">
        <v>135</v>
      </c>
      <c r="T21" s="13" t="s">
        <v>17</v>
      </c>
      <c r="U21" s="13" t="s">
        <v>136</v>
      </c>
      <c r="V21" s="13" t="s">
        <v>70</v>
      </c>
      <c r="W21" s="13" t="s">
        <v>92</v>
      </c>
      <c r="X21" s="13" t="s">
        <v>137</v>
      </c>
      <c r="Y21" s="13" t="s">
        <v>22</v>
      </c>
      <c r="Z21" s="13" t="s">
        <v>138</v>
      </c>
      <c r="AA21" s="13" t="s">
        <v>139</v>
      </c>
      <c r="AB21" s="13" t="s">
        <v>34</v>
      </c>
      <c r="AC21" s="51">
        <f t="shared" si="13"/>
        <v>0</v>
      </c>
      <c r="AD21" s="51">
        <f t="shared" si="14"/>
        <v>0</v>
      </c>
      <c r="AE21" s="51">
        <f t="shared" si="15"/>
        <v>0</v>
      </c>
    </row>
    <row r="22" spans="1:31" ht="15" customHeight="1" x14ac:dyDescent="0.25">
      <c r="A22" s="12">
        <v>680</v>
      </c>
      <c r="B22" s="13" t="s">
        <v>140</v>
      </c>
      <c r="C22" s="19">
        <v>4319</v>
      </c>
      <c r="D22" s="26">
        <f t="shared" si="0"/>
        <v>9.523494520517739E-2</v>
      </c>
      <c r="E22" s="1">
        <v>167586</v>
      </c>
      <c r="F22" s="26">
        <f t="shared" si="1"/>
        <v>6.3441360484163128E-2</v>
      </c>
      <c r="G22" s="50">
        <v>15487</v>
      </c>
      <c r="H22" s="50">
        <f t="shared" si="2"/>
        <v>12773.301223646538</v>
      </c>
      <c r="I22" s="52">
        <f t="shared" si="3"/>
        <v>-2713.6987763534617</v>
      </c>
      <c r="J22" s="72">
        <f t="shared" si="4"/>
        <v>7.9338152844670259E-2</v>
      </c>
      <c r="K22" s="50">
        <f t="shared" si="5"/>
        <v>12773.301223646538</v>
      </c>
      <c r="L22" s="74">
        <f t="shared" si="6"/>
        <v>7.9338152844670259E-2</v>
      </c>
      <c r="M22" s="50">
        <f t="shared" si="7"/>
        <v>0</v>
      </c>
      <c r="N22" s="52">
        <f t="shared" si="8"/>
        <v>12773.301223646538</v>
      </c>
      <c r="O22" s="52">
        <f t="shared" si="9"/>
        <v>-2713.6987763534617</v>
      </c>
      <c r="P22" s="80" t="str">
        <f t="shared" si="10"/>
        <v>SAME</v>
      </c>
      <c r="Q22" s="77">
        <f t="shared" si="11"/>
        <v>12773.301223646538</v>
      </c>
      <c r="R22" s="77">
        <f t="shared" si="12"/>
        <v>-2713.6987763534617</v>
      </c>
      <c r="S22" s="13" t="s">
        <v>141</v>
      </c>
      <c r="T22" s="13" t="s">
        <v>17</v>
      </c>
      <c r="U22" s="13" t="s">
        <v>142</v>
      </c>
      <c r="V22" s="13" t="s">
        <v>38</v>
      </c>
      <c r="W22" s="13" t="s">
        <v>143</v>
      </c>
      <c r="X22" s="13" t="s">
        <v>144</v>
      </c>
      <c r="Y22" s="13" t="s">
        <v>22</v>
      </c>
      <c r="Z22" s="13" t="s">
        <v>145</v>
      </c>
      <c r="AA22" s="13" t="s">
        <v>146</v>
      </c>
      <c r="AB22" s="13" t="s">
        <v>34</v>
      </c>
      <c r="AC22" s="51">
        <f t="shared" si="13"/>
        <v>0</v>
      </c>
      <c r="AD22" s="51">
        <f t="shared" si="14"/>
        <v>0</v>
      </c>
      <c r="AE22" s="51">
        <f t="shared" si="15"/>
        <v>0</v>
      </c>
    </row>
    <row r="23" spans="1:31" ht="15" customHeight="1" x14ac:dyDescent="0.25">
      <c r="A23" s="12">
        <v>1123</v>
      </c>
      <c r="B23" s="13" t="s">
        <v>127</v>
      </c>
      <c r="C23" s="23">
        <v>12352</v>
      </c>
      <c r="D23" s="26">
        <f t="shared" si="0"/>
        <v>0.2723644462084629</v>
      </c>
      <c r="E23" s="1">
        <v>461943</v>
      </c>
      <c r="F23" s="26">
        <f t="shared" si="1"/>
        <v>0.17487315399935419</v>
      </c>
      <c r="G23" s="50">
        <v>44193</v>
      </c>
      <c r="H23" s="50">
        <f t="shared" si="2"/>
        <v>36002.228317438174</v>
      </c>
      <c r="I23" s="52">
        <f t="shared" si="3"/>
        <v>-8190.7716825618263</v>
      </c>
      <c r="J23" s="72">
        <f t="shared" si="4"/>
        <v>0.22361880010390855</v>
      </c>
      <c r="K23" s="50">
        <f t="shared" si="5"/>
        <v>36002.228317438174</v>
      </c>
      <c r="L23" s="74">
        <f t="shared" si="6"/>
        <v>0.22361880010390855</v>
      </c>
      <c r="M23" s="50">
        <f t="shared" si="7"/>
        <v>0</v>
      </c>
      <c r="N23" s="52">
        <f t="shared" si="8"/>
        <v>36002.228317438174</v>
      </c>
      <c r="O23" s="52">
        <f t="shared" si="9"/>
        <v>-8190.7716825618263</v>
      </c>
      <c r="P23" s="80" t="str">
        <f t="shared" si="10"/>
        <v>SAME</v>
      </c>
      <c r="Q23" s="77">
        <f t="shared" si="11"/>
        <v>36002.228317438174</v>
      </c>
      <c r="R23" s="77">
        <f t="shared" si="12"/>
        <v>-8190.7716825618263</v>
      </c>
      <c r="S23" s="13" t="s">
        <v>128</v>
      </c>
      <c r="T23" s="13" t="s">
        <v>17</v>
      </c>
      <c r="U23" s="13" t="s">
        <v>121</v>
      </c>
      <c r="V23" s="13" t="s">
        <v>70</v>
      </c>
      <c r="W23" s="13" t="s">
        <v>129</v>
      </c>
      <c r="X23" s="13" t="s">
        <v>130</v>
      </c>
      <c r="Y23" s="13" t="s">
        <v>131</v>
      </c>
      <c r="Z23" s="13" t="s">
        <v>132</v>
      </c>
      <c r="AA23" s="13" t="s">
        <v>133</v>
      </c>
      <c r="AB23" s="13" t="s">
        <v>34</v>
      </c>
      <c r="AC23" s="51">
        <f t="shared" si="13"/>
        <v>0</v>
      </c>
      <c r="AD23" s="51">
        <f t="shared" si="14"/>
        <v>0</v>
      </c>
      <c r="AE23" s="51">
        <f t="shared" si="15"/>
        <v>0</v>
      </c>
    </row>
    <row r="24" spans="1:31" ht="15" customHeight="1" x14ac:dyDescent="0.25">
      <c r="A24" s="12">
        <v>1195</v>
      </c>
      <c r="B24" s="13" t="s">
        <v>104</v>
      </c>
      <c r="C24" s="32">
        <v>12830</v>
      </c>
      <c r="D24" s="26">
        <f t="shared" si="0"/>
        <v>0.28290445635156886</v>
      </c>
      <c r="E24" s="16">
        <v>1304259</v>
      </c>
      <c r="F24" s="26">
        <f t="shared" si="1"/>
        <v>0.49374032069334028</v>
      </c>
      <c r="G24" s="50">
        <v>68516</v>
      </c>
      <c r="H24" s="54">
        <f t="shared" si="2"/>
        <v>62519.212543230096</v>
      </c>
      <c r="I24" s="52">
        <f t="shared" si="3"/>
        <v>-5996.7874567699037</v>
      </c>
      <c r="J24" s="72">
        <f t="shared" si="4"/>
        <v>0.3883223885224546</v>
      </c>
      <c r="K24" s="54">
        <f t="shared" si="5"/>
        <v>62519.212543230096</v>
      </c>
      <c r="L24" s="74">
        <f t="shared" si="6"/>
        <v>0.3883223885224546</v>
      </c>
      <c r="M24" s="50">
        <f t="shared" si="7"/>
        <v>0</v>
      </c>
      <c r="N24" s="69">
        <f t="shared" si="8"/>
        <v>62519.212543230096</v>
      </c>
      <c r="O24" s="52">
        <f t="shared" si="9"/>
        <v>-5996.7874567699037</v>
      </c>
      <c r="P24" s="80" t="str">
        <f t="shared" si="10"/>
        <v>SAME</v>
      </c>
      <c r="Q24" s="82">
        <f t="shared" si="11"/>
        <v>62519.212543230096</v>
      </c>
      <c r="R24" s="77">
        <f t="shared" si="12"/>
        <v>-5996.7874567699037</v>
      </c>
      <c r="S24" s="13" t="s">
        <v>105</v>
      </c>
      <c r="T24" s="13" t="s">
        <v>17</v>
      </c>
      <c r="U24" s="13" t="s">
        <v>106</v>
      </c>
      <c r="V24" s="13" t="s">
        <v>29</v>
      </c>
      <c r="W24" s="13" t="s">
        <v>107</v>
      </c>
      <c r="X24" s="13" t="s">
        <v>108</v>
      </c>
      <c r="Y24" s="13" t="s">
        <v>109</v>
      </c>
      <c r="Z24" s="13" t="s">
        <v>110</v>
      </c>
      <c r="AA24" s="13" t="s">
        <v>111</v>
      </c>
      <c r="AB24" s="13" t="s">
        <v>34</v>
      </c>
      <c r="AC24" s="76">
        <f t="shared" si="13"/>
        <v>0</v>
      </c>
      <c r="AD24" s="76">
        <f t="shared" si="14"/>
        <v>0</v>
      </c>
      <c r="AE24" s="76">
        <f t="shared" si="15"/>
        <v>0</v>
      </c>
    </row>
    <row r="25" spans="1:31" ht="15" customHeight="1" x14ac:dyDescent="0.25">
      <c r="C25" s="19">
        <f>SUM(C2:C24)</f>
        <v>45351</v>
      </c>
      <c r="D25" s="28"/>
      <c r="E25" s="19">
        <f>SUM(E2:E24)</f>
        <v>2641589</v>
      </c>
      <c r="F25" s="28"/>
      <c r="H25" s="51">
        <f>SUM(H2:H24)</f>
        <v>160998.21795264567</v>
      </c>
      <c r="K25" s="51">
        <f>SUM(K2:K24)</f>
        <v>160998.21795264567</v>
      </c>
      <c r="N25" s="51">
        <f>SUM(N2:N24)</f>
        <v>160998.21795264567</v>
      </c>
      <c r="Q25" s="51">
        <f>SUM(Q2:Q24)</f>
        <v>146666.75847692887</v>
      </c>
      <c r="AC25" s="51">
        <f>SUM(AC2:AC24)</f>
        <v>7473.2910527235508</v>
      </c>
      <c r="AD25" s="51">
        <f>SUM(AD2:AD24)</f>
        <v>7473.2910527235508</v>
      </c>
      <c r="AE25" s="51">
        <f>SUM(AE2:AE24)</f>
        <v>3852.2000000000007</v>
      </c>
    </row>
    <row r="26" spans="1:31" ht="15" customHeight="1" x14ac:dyDescent="0.25">
      <c r="D26" s="28"/>
      <c r="E26" s="19"/>
      <c r="F26" s="28"/>
    </row>
    <row r="27" spans="1:31" ht="15" customHeight="1" x14ac:dyDescent="0.25">
      <c r="B27" s="46" t="s">
        <v>1534</v>
      </c>
      <c r="D27" s="47">
        <v>0.5</v>
      </c>
      <c r="E27" s="48"/>
      <c r="F27" s="48">
        <v>0.5</v>
      </c>
    </row>
    <row r="28" spans="1:31" ht="15" customHeight="1" x14ac:dyDescent="0.25">
      <c r="D28" s="28"/>
      <c r="E28" s="19"/>
      <c r="F28" s="28"/>
    </row>
    <row r="29" spans="1:31" ht="15" customHeight="1" x14ac:dyDescent="0.25">
      <c r="B29" s="56" t="s">
        <v>1536</v>
      </c>
      <c r="C29" s="51">
        <v>374800</v>
      </c>
    </row>
    <row r="30" spans="1:31" ht="15" customHeight="1" x14ac:dyDescent="0.25">
      <c r="B30" s="46" t="s">
        <v>1537</v>
      </c>
      <c r="C30" s="19">
        <v>6149556</v>
      </c>
      <c r="D30" s="2"/>
      <c r="E30" s="2"/>
    </row>
    <row r="31" spans="1:31" ht="15" customHeight="1" x14ac:dyDescent="0.25">
      <c r="B31" s="46" t="s">
        <v>1538</v>
      </c>
      <c r="C31" s="27">
        <f>E25/C30</f>
        <v>0.42955767863566086</v>
      </c>
    </row>
    <row r="32" spans="1:31" ht="15" customHeight="1" x14ac:dyDescent="0.25">
      <c r="B32" s="46" t="s">
        <v>1535</v>
      </c>
      <c r="C32" s="55">
        <f>C31*C29</f>
        <v>160998.21795264567</v>
      </c>
    </row>
    <row r="33" spans="2:6" ht="15" customHeight="1" x14ac:dyDescent="0.25">
      <c r="B33" s="46"/>
    </row>
    <row r="34" spans="2:6" ht="15" customHeight="1" x14ac:dyDescent="0.25">
      <c r="B34" s="66" t="s">
        <v>1545</v>
      </c>
      <c r="C34" s="33">
        <v>225</v>
      </c>
      <c r="D34" s="2"/>
      <c r="E34" s="2"/>
      <c r="F34" s="2"/>
    </row>
    <row r="35" spans="2:6" ht="15" customHeight="1" x14ac:dyDescent="0.25">
      <c r="B35" s="66" t="s">
        <v>1547</v>
      </c>
      <c r="C35" s="68">
        <v>0.05</v>
      </c>
    </row>
    <row r="36" spans="2:6" ht="15" customHeight="1" x14ac:dyDescent="0.25">
      <c r="B36" s="67" t="s">
        <v>1546</v>
      </c>
      <c r="C36" s="33">
        <f>C34+(C34*C35)</f>
        <v>236.25</v>
      </c>
    </row>
  </sheetData>
  <sortState ref="A2:Z24">
    <sortCondition ref="H2:H2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zoomScaleNormal="100" workbookViewId="0">
      <pane ySplit="1" topLeftCell="A59" activePane="bottomLeft" state="frozen"/>
      <selection pane="bottomLeft" activeCell="AE1" sqref="AE1"/>
    </sheetView>
  </sheetViews>
  <sheetFormatPr defaultColWidth="26.5703125" defaultRowHeight="15" customHeight="1" x14ac:dyDescent="0.25"/>
  <cols>
    <col min="1" max="1" width="9.85546875" style="31" hidden="1" customWidth="1"/>
    <col min="2" max="2" width="41.140625" style="31" bestFit="1" customWidth="1"/>
    <col min="3" max="3" width="13.7109375" style="33" bestFit="1" customWidth="1"/>
    <col min="4" max="4" width="13.7109375" style="39" customWidth="1"/>
    <col min="5" max="5" width="10.140625" style="33" bestFit="1" customWidth="1"/>
    <col min="6" max="6" width="11.140625" style="39" bestFit="1" customWidth="1"/>
    <col min="7" max="7" width="11.28515625" style="62" bestFit="1" customWidth="1"/>
    <col min="8" max="8" width="12.42578125" style="62" hidden="1" customWidth="1"/>
    <col min="9" max="9" width="11.28515625" style="59" hidden="1" customWidth="1"/>
    <col min="10" max="10" width="12.5703125" style="73" hidden="1" customWidth="1"/>
    <col min="11" max="11" width="20" style="62" hidden="1" customWidth="1"/>
    <col min="12" max="12" width="14.28515625" style="73" hidden="1" customWidth="1"/>
    <col min="13" max="13" width="8.28515625" style="62" hidden="1" customWidth="1"/>
    <col min="14" max="14" width="10.5703125" style="59" hidden="1" customWidth="1"/>
    <col min="15" max="15" width="9.85546875" style="59" hidden="1" customWidth="1"/>
    <col min="16" max="16" width="9.85546875" style="81" customWidth="1"/>
    <col min="17" max="17" width="10.5703125" style="59" bestFit="1" customWidth="1"/>
    <col min="18" max="18" width="9.85546875" style="59" bestFit="1" customWidth="1"/>
    <col min="19" max="19" width="10.7109375" style="31" hidden="1" customWidth="1"/>
    <col min="20" max="20" width="13.28515625" style="31" hidden="1" customWidth="1"/>
    <col min="21" max="21" width="18" style="31" hidden="1" customWidth="1"/>
    <col min="22" max="22" width="11.5703125" style="31" hidden="1" customWidth="1"/>
    <col min="23" max="23" width="10.85546875" style="31" hidden="1" customWidth="1"/>
    <col min="24" max="24" width="13.140625" style="31" hidden="1" customWidth="1"/>
    <col min="25" max="25" width="15" style="31" hidden="1" customWidth="1"/>
    <col min="26" max="26" width="35.28515625" style="31" hidden="1" customWidth="1"/>
    <col min="27" max="27" width="10.140625" style="31" hidden="1" customWidth="1"/>
    <col min="28" max="28" width="20.5703125" style="31" hidden="1" customWidth="1"/>
    <col min="29" max="30" width="22.28515625" style="31" hidden="1" customWidth="1"/>
    <col min="31" max="31" width="26.5703125" style="62"/>
    <col min="32" max="16384" width="26.5703125" style="31"/>
  </cols>
  <sheetData>
    <row r="1" spans="1:31" s="36" customFormat="1" ht="15" customHeight="1" x14ac:dyDescent="0.25">
      <c r="A1" s="34" t="s">
        <v>3</v>
      </c>
      <c r="B1" s="34" t="s">
        <v>0</v>
      </c>
      <c r="C1" s="35" t="s">
        <v>1499</v>
      </c>
      <c r="D1" s="37" t="s">
        <v>1533</v>
      </c>
      <c r="E1" s="35" t="s">
        <v>6</v>
      </c>
      <c r="F1" s="37" t="s">
        <v>1533</v>
      </c>
      <c r="G1" s="60" t="s">
        <v>4</v>
      </c>
      <c r="H1" s="60" t="s">
        <v>1548</v>
      </c>
      <c r="I1" s="57" t="s">
        <v>1550</v>
      </c>
      <c r="J1" s="71" t="s">
        <v>1552</v>
      </c>
      <c r="K1" s="60" t="s">
        <v>1555</v>
      </c>
      <c r="L1" s="71" t="s">
        <v>1554</v>
      </c>
      <c r="M1" s="60" t="s">
        <v>1553</v>
      </c>
      <c r="N1" s="60" t="s">
        <v>1549</v>
      </c>
      <c r="O1" s="57" t="s">
        <v>1551</v>
      </c>
      <c r="P1" s="79"/>
      <c r="Q1" s="57" t="s">
        <v>1561</v>
      </c>
      <c r="R1" s="57" t="s">
        <v>1562</v>
      </c>
      <c r="S1" s="34" t="s">
        <v>5</v>
      </c>
      <c r="T1" s="34" t="s">
        <v>7</v>
      </c>
      <c r="U1" s="34" t="s">
        <v>8</v>
      </c>
      <c r="V1" s="34" t="s">
        <v>9</v>
      </c>
      <c r="W1" s="34" t="s">
        <v>10</v>
      </c>
      <c r="X1" s="34" t="s">
        <v>11</v>
      </c>
      <c r="Y1" s="34" t="s">
        <v>12</v>
      </c>
      <c r="Z1" s="34" t="s">
        <v>13</v>
      </c>
      <c r="AA1" s="34" t="s">
        <v>14</v>
      </c>
      <c r="AB1" s="10" t="s">
        <v>1558</v>
      </c>
      <c r="AC1" s="49" t="s">
        <v>1556</v>
      </c>
      <c r="AD1" s="49" t="s">
        <v>1557</v>
      </c>
      <c r="AE1" s="49" t="s">
        <v>1563</v>
      </c>
    </row>
    <row r="2" spans="1:31" ht="15" customHeight="1" x14ac:dyDescent="0.25">
      <c r="A2" s="8">
        <v>969</v>
      </c>
      <c r="B2" s="9" t="s">
        <v>556</v>
      </c>
      <c r="C2" s="21">
        <v>110</v>
      </c>
      <c r="D2" s="38">
        <f t="shared" ref="D2:D33" si="0">C2/$C$83</f>
        <v>2.2112108389534942E-4</v>
      </c>
      <c r="E2" s="1">
        <v>15</v>
      </c>
      <c r="F2" s="38">
        <f t="shared" ref="F2:F33" si="1">E2/$E$83</f>
        <v>6.2883009933000251E-6</v>
      </c>
      <c r="G2" s="61">
        <v>225</v>
      </c>
      <c r="H2" s="50">
        <f t="shared" ref="H2:H33" si="2">((D2*$D$85)+(F2*$F$85)) *$C$90</f>
        <v>16.530734361432131</v>
      </c>
      <c r="I2" s="58">
        <f t="shared" ref="I2:I33" si="3">H2-G2</f>
        <v>-208.46926563856786</v>
      </c>
      <c r="J2" s="72">
        <f>H2/$H$83</f>
        <v>1.1370469244432473E-4</v>
      </c>
      <c r="K2" s="50">
        <f t="shared" ref="K2:K33" si="4">IF(((D2*$D$85)+(F2*$F$85))*$C$90&lt;=$C$94,$C$94,((D2*$D$85)+(F2*$F$85))*$C$90)</f>
        <v>236.25</v>
      </c>
      <c r="L2" s="74">
        <f>K2/$K$83</f>
        <v>1.6195018996053529E-3</v>
      </c>
      <c r="M2" s="50">
        <f>K2-N2</f>
        <v>0</v>
      </c>
      <c r="N2" s="52">
        <f>IF((K2=H2),L2*$H$83,K2)</f>
        <v>236.25</v>
      </c>
      <c r="O2" s="52">
        <f t="shared" ref="O2:O33" si="5">N2-G2</f>
        <v>11.25</v>
      </c>
      <c r="P2" s="80" t="str">
        <f>IF(H2&lt;$C$94,"BASE",IF((N2-G2)/G2&gt;=0.1,"* 10%","SAME"))</f>
        <v>BASE</v>
      </c>
      <c r="Q2" s="77">
        <f t="shared" ref="Q2:Q33" si="6">IF(H2&lt;$C$94,$C$94,IF((N2-G2)/G2&gt;=0.1,G2*1.1,N2))</f>
        <v>236.25</v>
      </c>
      <c r="R2" s="77">
        <f t="shared" ref="R2:R33" si="7">Q2-G2</f>
        <v>11.25</v>
      </c>
      <c r="S2" s="9" t="s">
        <v>557</v>
      </c>
      <c r="T2" s="9" t="s">
        <v>189</v>
      </c>
      <c r="U2" s="9" t="s">
        <v>558</v>
      </c>
      <c r="V2" s="9" t="s">
        <v>38</v>
      </c>
      <c r="W2" s="9" t="s">
        <v>559</v>
      </c>
      <c r="X2" s="9" t="s">
        <v>560</v>
      </c>
      <c r="Y2" s="9" t="s">
        <v>22</v>
      </c>
      <c r="Z2" s="9" t="s">
        <v>561</v>
      </c>
      <c r="AA2" s="9" t="s">
        <v>562</v>
      </c>
      <c r="AB2" s="9" t="s">
        <v>34</v>
      </c>
      <c r="AC2" s="51">
        <f t="shared" ref="AC2:AC33" si="8">IF(LEN(TRIM(AB2))&gt;0,H2,0)</f>
        <v>0</v>
      </c>
      <c r="AD2" s="51">
        <f t="shared" ref="AD2:AD33" si="9">IF(LEN(TRIM(AB2))&gt;0,N2,0)</f>
        <v>0</v>
      </c>
      <c r="AE2" s="62">
        <f>IF(LEN(TRIM(AB2))&gt;0,Q2,0)</f>
        <v>0</v>
      </c>
    </row>
    <row r="3" spans="1:31" ht="15" customHeight="1" x14ac:dyDescent="0.25">
      <c r="A3" s="8">
        <v>942</v>
      </c>
      <c r="B3" s="9" t="s">
        <v>315</v>
      </c>
      <c r="C3" s="21">
        <v>282</v>
      </c>
      <c r="D3" s="38">
        <f t="shared" si="0"/>
        <v>5.6687405144080483E-4</v>
      </c>
      <c r="E3" s="1">
        <v>528</v>
      </c>
      <c r="F3" s="38">
        <f t="shared" si="1"/>
        <v>2.2134819496416087E-4</v>
      </c>
      <c r="G3" s="61">
        <v>225</v>
      </c>
      <c r="H3" s="50">
        <f t="shared" si="2"/>
        <v>57.297074962283773</v>
      </c>
      <c r="I3" s="58">
        <f t="shared" si="3"/>
        <v>-167.70292503771623</v>
      </c>
      <c r="J3" s="72">
        <f t="shared" ref="J3:J66" si="10">H3/$H$83</f>
        <v>3.9411112320248288E-4</v>
      </c>
      <c r="K3" s="50">
        <f t="shared" si="4"/>
        <v>236.25</v>
      </c>
      <c r="L3" s="74">
        <f t="shared" ref="L3:L66" si="11">K3/$K$83</f>
        <v>1.6195018996053529E-3</v>
      </c>
      <c r="M3" s="50">
        <f t="shared" ref="M3:M66" si="12">K3-N3</f>
        <v>0</v>
      </c>
      <c r="N3" s="52">
        <f t="shared" ref="N3:N66" si="13">IF((K3=H3),L3*$H$83,K3)</f>
        <v>236.25</v>
      </c>
      <c r="O3" s="52">
        <f t="shared" si="5"/>
        <v>11.25</v>
      </c>
      <c r="P3" s="80" t="str">
        <f t="shared" ref="P3:P66" si="14">IF(H3&lt;$C$94,"BASE",IF((N3-G3)/G3&gt;=0.1,"* 10%","SAME"))</f>
        <v>BASE</v>
      </c>
      <c r="Q3" s="77">
        <f t="shared" si="6"/>
        <v>236.25</v>
      </c>
      <c r="R3" s="77">
        <f t="shared" si="7"/>
        <v>11.25</v>
      </c>
      <c r="S3" s="9" t="s">
        <v>316</v>
      </c>
      <c r="T3" s="9" t="s">
        <v>189</v>
      </c>
      <c r="U3" s="9" t="s">
        <v>317</v>
      </c>
      <c r="V3" s="9" t="s">
        <v>38</v>
      </c>
      <c r="W3" s="9" t="s">
        <v>318</v>
      </c>
      <c r="X3" s="9" t="s">
        <v>319</v>
      </c>
      <c r="Y3" s="9" t="s">
        <v>22</v>
      </c>
      <c r="Z3" s="6" t="s">
        <v>320</v>
      </c>
      <c r="AA3" s="9" t="s">
        <v>321</v>
      </c>
      <c r="AB3" s="9" t="s">
        <v>34</v>
      </c>
      <c r="AC3" s="51">
        <f t="shared" si="8"/>
        <v>0</v>
      </c>
      <c r="AD3" s="51">
        <f t="shared" si="9"/>
        <v>0</v>
      </c>
      <c r="AE3" s="62">
        <f t="shared" ref="AE3:AE66" si="15">IF(LEN(TRIM(AB3))&gt;0,Q3,0)</f>
        <v>0</v>
      </c>
    </row>
    <row r="4" spans="1:31" ht="15" customHeight="1" x14ac:dyDescent="0.25">
      <c r="A4" s="8">
        <v>1591</v>
      </c>
      <c r="B4" s="9" t="s">
        <v>329</v>
      </c>
      <c r="C4" s="21">
        <v>181</v>
      </c>
      <c r="D4" s="38">
        <f t="shared" si="0"/>
        <v>3.6384469259143857E-4</v>
      </c>
      <c r="E4" s="1">
        <v>3719</v>
      </c>
      <c r="F4" s="38">
        <f t="shared" si="1"/>
        <v>1.5590794262721863E-3</v>
      </c>
      <c r="G4" s="61">
        <v>225</v>
      </c>
      <c r="H4" s="50">
        <f t="shared" si="2"/>
        <v>139.78028137092994</v>
      </c>
      <c r="I4" s="58">
        <f t="shared" si="3"/>
        <v>-85.219718629070059</v>
      </c>
      <c r="J4" s="72">
        <f t="shared" si="10"/>
        <v>9.6146205943181239E-4</v>
      </c>
      <c r="K4" s="50">
        <f t="shared" si="4"/>
        <v>236.25</v>
      </c>
      <c r="L4" s="74">
        <f t="shared" si="11"/>
        <v>1.6195018996053529E-3</v>
      </c>
      <c r="M4" s="50">
        <f t="shared" si="12"/>
        <v>0</v>
      </c>
      <c r="N4" s="52">
        <f t="shared" si="13"/>
        <v>236.25</v>
      </c>
      <c r="O4" s="52">
        <f t="shared" si="5"/>
        <v>11.25</v>
      </c>
      <c r="P4" s="80" t="str">
        <f t="shared" si="14"/>
        <v>BASE</v>
      </c>
      <c r="Q4" s="77">
        <f t="shared" si="6"/>
        <v>236.25</v>
      </c>
      <c r="R4" s="77">
        <f t="shared" si="7"/>
        <v>11.25</v>
      </c>
      <c r="S4" s="9" t="s">
        <v>330</v>
      </c>
      <c r="T4" s="9" t="s">
        <v>189</v>
      </c>
      <c r="U4" s="9" t="s">
        <v>331</v>
      </c>
      <c r="V4" s="9" t="s">
        <v>38</v>
      </c>
      <c r="W4" s="9" t="s">
        <v>332</v>
      </c>
      <c r="X4" s="9" t="s">
        <v>333</v>
      </c>
      <c r="Y4" s="9" t="s">
        <v>22</v>
      </c>
      <c r="Z4" s="9" t="s">
        <v>334</v>
      </c>
      <c r="AA4" s="9" t="s">
        <v>335</v>
      </c>
      <c r="AB4" s="9" t="s">
        <v>34</v>
      </c>
      <c r="AC4" s="51">
        <f t="shared" si="8"/>
        <v>0</v>
      </c>
      <c r="AD4" s="51">
        <f t="shared" si="9"/>
        <v>0</v>
      </c>
      <c r="AE4" s="62">
        <f t="shared" si="15"/>
        <v>0</v>
      </c>
    </row>
    <row r="5" spans="1:31" ht="15" customHeight="1" x14ac:dyDescent="0.25">
      <c r="A5" s="8">
        <v>931</v>
      </c>
      <c r="B5" s="9" t="s">
        <v>753</v>
      </c>
      <c r="C5" s="23">
        <v>567</v>
      </c>
      <c r="D5" s="38">
        <f t="shared" si="0"/>
        <v>1.1397786778969375E-3</v>
      </c>
      <c r="E5" s="1">
        <v>5246</v>
      </c>
      <c r="F5" s="38">
        <f t="shared" si="1"/>
        <v>2.1992284673901289E-3</v>
      </c>
      <c r="G5" s="61">
        <v>225</v>
      </c>
      <c r="H5" s="50">
        <f t="shared" si="2"/>
        <v>242.71751219366362</v>
      </c>
      <c r="I5" s="58">
        <f t="shared" si="3"/>
        <v>17.717512193663623</v>
      </c>
      <c r="J5" s="72">
        <f t="shared" si="10"/>
        <v>1.6695035726435332E-3</v>
      </c>
      <c r="K5" s="50">
        <f t="shared" si="4"/>
        <v>242.71751219366362</v>
      </c>
      <c r="L5" s="74">
        <f t="shared" si="11"/>
        <v>1.6638369187941741E-3</v>
      </c>
      <c r="M5" s="50">
        <f t="shared" si="12"/>
        <v>0.82383538874449869</v>
      </c>
      <c r="N5" s="52">
        <f t="shared" si="13"/>
        <v>241.89367680491912</v>
      </c>
      <c r="O5" s="52">
        <f t="shared" si="5"/>
        <v>16.893676804919124</v>
      </c>
      <c r="P5" s="80" t="str">
        <f t="shared" si="14"/>
        <v>SAME</v>
      </c>
      <c r="Q5" s="77">
        <f t="shared" si="6"/>
        <v>241.89367680491912</v>
      </c>
      <c r="R5" s="77">
        <f t="shared" si="7"/>
        <v>16.893676804919124</v>
      </c>
      <c r="S5" s="9" t="s">
        <v>754</v>
      </c>
      <c r="T5" s="9" t="s">
        <v>189</v>
      </c>
      <c r="U5" s="9" t="s">
        <v>755</v>
      </c>
      <c r="V5" s="9" t="s">
        <v>19</v>
      </c>
      <c r="W5" s="9" t="s">
        <v>471</v>
      </c>
      <c r="X5" s="9" t="s">
        <v>756</v>
      </c>
      <c r="Y5" s="9" t="s">
        <v>22</v>
      </c>
      <c r="Z5" s="9" t="s">
        <v>757</v>
      </c>
      <c r="AA5" s="9" t="s">
        <v>758</v>
      </c>
      <c r="AB5" s="9" t="s">
        <v>34</v>
      </c>
      <c r="AC5" s="51">
        <f t="shared" si="8"/>
        <v>0</v>
      </c>
      <c r="AD5" s="51">
        <f t="shared" si="9"/>
        <v>0</v>
      </c>
      <c r="AE5" s="62">
        <f t="shared" si="15"/>
        <v>0</v>
      </c>
    </row>
    <row r="6" spans="1:31" ht="15" customHeight="1" x14ac:dyDescent="0.25">
      <c r="A6" s="8">
        <v>1237</v>
      </c>
      <c r="B6" s="9" t="s">
        <v>595</v>
      </c>
      <c r="C6" s="21">
        <v>495</v>
      </c>
      <c r="D6" s="38">
        <f t="shared" si="0"/>
        <v>9.9504487752907246E-4</v>
      </c>
      <c r="E6" s="1">
        <v>5840</v>
      </c>
      <c r="F6" s="38">
        <f t="shared" si="1"/>
        <v>2.4482451867248096E-3</v>
      </c>
      <c r="G6" s="61">
        <v>225</v>
      </c>
      <c r="H6" s="50">
        <f t="shared" si="2"/>
        <v>250.29799631800736</v>
      </c>
      <c r="I6" s="58">
        <f t="shared" si="3"/>
        <v>25.297996318007364</v>
      </c>
      <c r="J6" s="72">
        <f t="shared" si="10"/>
        <v>1.721645032126941E-3</v>
      </c>
      <c r="K6" s="50">
        <f t="shared" si="4"/>
        <v>250.29799631800736</v>
      </c>
      <c r="L6" s="74">
        <f t="shared" si="11"/>
        <v>1.7158013989605357E-3</v>
      </c>
      <c r="M6" s="50">
        <f t="shared" si="12"/>
        <v>0.84956518067011189</v>
      </c>
      <c r="N6" s="52">
        <f t="shared" si="13"/>
        <v>249.44843113733725</v>
      </c>
      <c r="O6" s="52">
        <f t="shared" si="5"/>
        <v>24.448431137337252</v>
      </c>
      <c r="P6" s="80" t="str">
        <f t="shared" si="14"/>
        <v>* 10%</v>
      </c>
      <c r="Q6" s="77">
        <f t="shared" si="6"/>
        <v>247.50000000000003</v>
      </c>
      <c r="R6" s="77">
        <f t="shared" si="7"/>
        <v>22.500000000000028</v>
      </c>
      <c r="S6" s="9" t="s">
        <v>596</v>
      </c>
      <c r="T6" s="9" t="s">
        <v>189</v>
      </c>
      <c r="U6" s="9" t="s">
        <v>597</v>
      </c>
      <c r="V6" s="9" t="s">
        <v>70</v>
      </c>
      <c r="W6" s="9" t="s">
        <v>245</v>
      </c>
      <c r="X6" s="9" t="s">
        <v>598</v>
      </c>
      <c r="Y6" s="9" t="s">
        <v>22</v>
      </c>
      <c r="Z6" s="9" t="s">
        <v>599</v>
      </c>
      <c r="AA6" s="9" t="s">
        <v>600</v>
      </c>
      <c r="AB6" s="9" t="s">
        <v>601</v>
      </c>
      <c r="AC6" s="51">
        <f t="shared" si="8"/>
        <v>250.29799631800736</v>
      </c>
      <c r="AD6" s="51">
        <f t="shared" si="9"/>
        <v>249.44843113733725</v>
      </c>
      <c r="AE6" s="62">
        <f t="shared" si="15"/>
        <v>247.50000000000003</v>
      </c>
    </row>
    <row r="7" spans="1:31" ht="15" customHeight="1" x14ac:dyDescent="0.25">
      <c r="A7" s="8">
        <v>797</v>
      </c>
      <c r="B7" s="9" t="s">
        <v>379</v>
      </c>
      <c r="C7" s="21">
        <v>451</v>
      </c>
      <c r="D7" s="38">
        <f t="shared" si="0"/>
        <v>9.0659644397093268E-4</v>
      </c>
      <c r="E7" s="1">
        <v>6756</v>
      </c>
      <c r="F7" s="38">
        <f t="shared" si="1"/>
        <v>2.8322507673823314E-3</v>
      </c>
      <c r="G7" s="61">
        <v>455</v>
      </c>
      <c r="H7" s="50">
        <f t="shared" si="2"/>
        <v>271.7824952524507</v>
      </c>
      <c r="I7" s="58">
        <f t="shared" si="3"/>
        <v>-183.2175047475493</v>
      </c>
      <c r="J7" s="72">
        <f t="shared" si="10"/>
        <v>1.8694236056766322E-3</v>
      </c>
      <c r="K7" s="50">
        <f t="shared" si="4"/>
        <v>271.7824952524507</v>
      </c>
      <c r="L7" s="74">
        <f t="shared" si="11"/>
        <v>1.8630783802786315E-3</v>
      </c>
      <c r="M7" s="50">
        <f t="shared" si="12"/>
        <v>0.92248818639671981</v>
      </c>
      <c r="N7" s="52">
        <f t="shared" si="13"/>
        <v>270.86000706605398</v>
      </c>
      <c r="O7" s="52">
        <f t="shared" si="5"/>
        <v>-184.13999293394602</v>
      </c>
      <c r="P7" s="80" t="str">
        <f t="shared" si="14"/>
        <v>SAME</v>
      </c>
      <c r="Q7" s="77">
        <f t="shared" si="6"/>
        <v>270.86000706605398</v>
      </c>
      <c r="R7" s="77">
        <f t="shared" si="7"/>
        <v>-184.13999293394602</v>
      </c>
      <c r="S7" s="9" t="s">
        <v>380</v>
      </c>
      <c r="T7" s="9" t="s">
        <v>189</v>
      </c>
      <c r="U7" s="9" t="s">
        <v>381</v>
      </c>
      <c r="V7" s="9" t="s">
        <v>84</v>
      </c>
      <c r="W7" s="9" t="s">
        <v>382</v>
      </c>
      <c r="X7" s="9" t="s">
        <v>383</v>
      </c>
      <c r="Y7" s="9" t="s">
        <v>22</v>
      </c>
      <c r="Z7" s="9" t="s">
        <v>384</v>
      </c>
      <c r="AA7" s="9" t="s">
        <v>385</v>
      </c>
      <c r="AB7" s="9" t="s">
        <v>386</v>
      </c>
      <c r="AC7" s="51">
        <f t="shared" si="8"/>
        <v>271.7824952524507</v>
      </c>
      <c r="AD7" s="51">
        <f t="shared" si="9"/>
        <v>270.86000706605398</v>
      </c>
      <c r="AE7" s="62">
        <f t="shared" si="15"/>
        <v>270.86000706605398</v>
      </c>
    </row>
    <row r="8" spans="1:31" ht="15" customHeight="1" x14ac:dyDescent="0.25">
      <c r="A8" s="8">
        <v>919</v>
      </c>
      <c r="B8" s="9" t="s">
        <v>196</v>
      </c>
      <c r="C8" s="21">
        <v>769</v>
      </c>
      <c r="D8" s="38">
        <f t="shared" si="0"/>
        <v>1.5458373955956701E-3</v>
      </c>
      <c r="E8" s="1">
        <v>6350</v>
      </c>
      <c r="F8" s="38">
        <f t="shared" si="1"/>
        <v>2.6620474204970103E-3</v>
      </c>
      <c r="G8" s="61">
        <v>225</v>
      </c>
      <c r="H8" s="50">
        <f t="shared" si="2"/>
        <v>305.87755273332908</v>
      </c>
      <c r="I8" s="58">
        <f t="shared" si="3"/>
        <v>80.877552733329082</v>
      </c>
      <c r="J8" s="72">
        <f t="shared" si="10"/>
        <v>2.1039424080463403E-3</v>
      </c>
      <c r="K8" s="50">
        <f t="shared" si="4"/>
        <v>305.87755273332908</v>
      </c>
      <c r="L8" s="74">
        <f t="shared" si="11"/>
        <v>2.096801175442383E-3</v>
      </c>
      <c r="M8" s="50">
        <f t="shared" si="12"/>
        <v>1.0382141374422531</v>
      </c>
      <c r="N8" s="52">
        <f t="shared" si="13"/>
        <v>304.83933859588683</v>
      </c>
      <c r="O8" s="52">
        <f t="shared" si="5"/>
        <v>79.839338595886829</v>
      </c>
      <c r="P8" s="80" t="str">
        <f t="shared" si="14"/>
        <v>* 10%</v>
      </c>
      <c r="Q8" s="77">
        <f t="shared" si="6"/>
        <v>247.50000000000003</v>
      </c>
      <c r="R8" s="77">
        <f t="shared" si="7"/>
        <v>22.500000000000028</v>
      </c>
      <c r="S8" s="9" t="s">
        <v>197</v>
      </c>
      <c r="T8" s="9" t="s">
        <v>189</v>
      </c>
      <c r="U8" s="9" t="s">
        <v>198</v>
      </c>
      <c r="V8" s="9" t="s">
        <v>19</v>
      </c>
      <c r="W8" s="9" t="s">
        <v>199</v>
      </c>
      <c r="X8" s="9" t="s">
        <v>200</v>
      </c>
      <c r="Y8" s="9" t="s">
        <v>22</v>
      </c>
      <c r="Z8" s="9" t="s">
        <v>201</v>
      </c>
      <c r="AA8" s="9" t="s">
        <v>202</v>
      </c>
      <c r="AB8" s="9" t="s">
        <v>34</v>
      </c>
      <c r="AC8" s="51">
        <f t="shared" si="8"/>
        <v>0</v>
      </c>
      <c r="AD8" s="51">
        <f t="shared" si="9"/>
        <v>0</v>
      </c>
      <c r="AE8" s="62">
        <f t="shared" si="15"/>
        <v>0</v>
      </c>
    </row>
    <row r="9" spans="1:31" ht="15" customHeight="1" x14ac:dyDescent="0.25">
      <c r="A9" s="8">
        <v>874</v>
      </c>
      <c r="B9" s="9" t="s">
        <v>372</v>
      </c>
      <c r="C9" s="21">
        <v>722</v>
      </c>
      <c r="D9" s="38">
        <f t="shared" si="0"/>
        <v>1.4513583870222025E-3</v>
      </c>
      <c r="E9" s="1">
        <v>7351</v>
      </c>
      <c r="F9" s="38">
        <f t="shared" si="1"/>
        <v>3.0816867067832323E-3</v>
      </c>
      <c r="G9" s="61">
        <v>225</v>
      </c>
      <c r="H9" s="50">
        <f t="shared" si="2"/>
        <v>329.51394829541624</v>
      </c>
      <c r="I9" s="58">
        <f t="shared" si="3"/>
        <v>104.51394829541624</v>
      </c>
      <c r="J9" s="72">
        <f t="shared" si="10"/>
        <v>2.2665225469027175E-3</v>
      </c>
      <c r="K9" s="50">
        <f t="shared" si="4"/>
        <v>329.51394829541624</v>
      </c>
      <c r="L9" s="74">
        <f t="shared" si="11"/>
        <v>2.2588294823741232E-3</v>
      </c>
      <c r="M9" s="50">
        <f t="shared" si="12"/>
        <v>1.118441142697975</v>
      </c>
      <c r="N9" s="52">
        <f t="shared" si="13"/>
        <v>328.39550715271827</v>
      </c>
      <c r="O9" s="52">
        <f t="shared" si="5"/>
        <v>103.39550715271827</v>
      </c>
      <c r="P9" s="80" t="str">
        <f t="shared" si="14"/>
        <v>* 10%</v>
      </c>
      <c r="Q9" s="77">
        <f t="shared" si="6"/>
        <v>247.50000000000003</v>
      </c>
      <c r="R9" s="77">
        <f t="shared" si="7"/>
        <v>22.500000000000028</v>
      </c>
      <c r="S9" s="9" t="s">
        <v>373</v>
      </c>
      <c r="T9" s="9" t="s">
        <v>189</v>
      </c>
      <c r="U9" s="9" t="s">
        <v>374</v>
      </c>
      <c r="V9" s="9" t="s">
        <v>84</v>
      </c>
      <c r="W9" s="9" t="s">
        <v>375</v>
      </c>
      <c r="X9" s="9" t="s">
        <v>376</v>
      </c>
      <c r="Y9" s="9" t="s">
        <v>22</v>
      </c>
      <c r="Z9" s="9" t="s">
        <v>377</v>
      </c>
      <c r="AA9" s="9" t="s">
        <v>378</v>
      </c>
      <c r="AB9" s="9" t="s">
        <v>34</v>
      </c>
      <c r="AC9" s="51">
        <f t="shared" si="8"/>
        <v>0</v>
      </c>
      <c r="AD9" s="51">
        <f t="shared" si="9"/>
        <v>0</v>
      </c>
      <c r="AE9" s="62">
        <f t="shared" si="15"/>
        <v>0</v>
      </c>
    </row>
    <row r="10" spans="1:31" ht="15" customHeight="1" x14ac:dyDescent="0.25">
      <c r="A10" s="8">
        <v>946</v>
      </c>
      <c r="B10" s="9" t="s">
        <v>343</v>
      </c>
      <c r="C10" s="21">
        <v>379</v>
      </c>
      <c r="D10" s="38">
        <f t="shared" si="0"/>
        <v>7.6186264360306752E-4</v>
      </c>
      <c r="E10" s="1">
        <v>9647</v>
      </c>
      <c r="F10" s="38">
        <f t="shared" si="1"/>
        <v>4.0442159788243561E-3</v>
      </c>
      <c r="G10" s="61">
        <v>225</v>
      </c>
      <c r="H10" s="50">
        <f t="shared" si="2"/>
        <v>349.36117111616556</v>
      </c>
      <c r="I10" s="58">
        <f t="shared" si="3"/>
        <v>124.36117111616556</v>
      </c>
      <c r="J10" s="72">
        <f t="shared" si="10"/>
        <v>2.403039311213712E-3</v>
      </c>
      <c r="K10" s="50">
        <f t="shared" si="4"/>
        <v>349.36117111616556</v>
      </c>
      <c r="L10" s="74">
        <f t="shared" si="11"/>
        <v>2.3948828794538874E-3</v>
      </c>
      <c r="M10" s="50">
        <f t="shared" si="12"/>
        <v>1.1858068814954663</v>
      </c>
      <c r="N10" s="52">
        <f t="shared" si="13"/>
        <v>348.1753642346701</v>
      </c>
      <c r="O10" s="52">
        <f t="shared" si="5"/>
        <v>123.1753642346701</v>
      </c>
      <c r="P10" s="80" t="str">
        <f t="shared" si="14"/>
        <v>* 10%</v>
      </c>
      <c r="Q10" s="77">
        <f t="shared" si="6"/>
        <v>247.50000000000003</v>
      </c>
      <c r="R10" s="77">
        <f t="shared" si="7"/>
        <v>22.500000000000028</v>
      </c>
      <c r="S10" s="9" t="s">
        <v>344</v>
      </c>
      <c r="T10" s="9" t="s">
        <v>189</v>
      </c>
      <c r="U10" s="9" t="s">
        <v>345</v>
      </c>
      <c r="V10" s="9" t="s">
        <v>19</v>
      </c>
      <c r="W10" s="9" t="s">
        <v>346</v>
      </c>
      <c r="X10" s="9" t="s">
        <v>347</v>
      </c>
      <c r="Y10" s="9" t="s">
        <v>22</v>
      </c>
      <c r="Z10" s="9" t="s">
        <v>348</v>
      </c>
      <c r="AA10" s="9" t="s">
        <v>349</v>
      </c>
      <c r="AB10" s="9" t="s">
        <v>34</v>
      </c>
      <c r="AC10" s="51">
        <f t="shared" si="8"/>
        <v>0</v>
      </c>
      <c r="AD10" s="51">
        <f t="shared" si="9"/>
        <v>0</v>
      </c>
      <c r="AE10" s="62">
        <f t="shared" si="15"/>
        <v>0</v>
      </c>
    </row>
    <row r="11" spans="1:31" ht="15" customHeight="1" x14ac:dyDescent="0.25">
      <c r="A11" s="8">
        <v>865</v>
      </c>
      <c r="B11" s="9" t="s">
        <v>350</v>
      </c>
      <c r="C11" s="21">
        <v>279</v>
      </c>
      <c r="D11" s="38">
        <f t="shared" si="0"/>
        <v>5.6084347642547719E-4</v>
      </c>
      <c r="E11" s="1">
        <v>10259</v>
      </c>
      <c r="F11" s="38">
        <f t="shared" si="1"/>
        <v>4.3007786593509973E-3</v>
      </c>
      <c r="G11" s="61">
        <v>225</v>
      </c>
      <c r="H11" s="50">
        <f t="shared" si="2"/>
        <v>353.3987136526066</v>
      </c>
      <c r="I11" s="58">
        <f t="shared" si="3"/>
        <v>128.3987136526066</v>
      </c>
      <c r="J11" s="72">
        <f t="shared" si="10"/>
        <v>2.4308110678882373E-3</v>
      </c>
      <c r="K11" s="50">
        <f t="shared" si="4"/>
        <v>353.3987136526066</v>
      </c>
      <c r="L11" s="74">
        <f t="shared" si="11"/>
        <v>2.4225603728189821E-3</v>
      </c>
      <c r="M11" s="50">
        <f t="shared" si="12"/>
        <v>1.1995111684050812</v>
      </c>
      <c r="N11" s="52">
        <f t="shared" si="13"/>
        <v>352.19920248420152</v>
      </c>
      <c r="O11" s="52">
        <f t="shared" si="5"/>
        <v>127.19920248420152</v>
      </c>
      <c r="P11" s="80" t="str">
        <f t="shared" si="14"/>
        <v>* 10%</v>
      </c>
      <c r="Q11" s="77">
        <f t="shared" si="6"/>
        <v>247.50000000000003</v>
      </c>
      <c r="R11" s="77">
        <f t="shared" si="7"/>
        <v>22.500000000000028</v>
      </c>
      <c r="S11" s="9" t="s">
        <v>351</v>
      </c>
      <c r="T11" s="9" t="s">
        <v>189</v>
      </c>
      <c r="U11" s="9" t="s">
        <v>352</v>
      </c>
      <c r="V11" s="9" t="s">
        <v>84</v>
      </c>
      <c r="W11" s="9" t="s">
        <v>332</v>
      </c>
      <c r="X11" s="9" t="s">
        <v>353</v>
      </c>
      <c r="Y11" s="9" t="s">
        <v>22</v>
      </c>
      <c r="Z11" s="9" t="s">
        <v>354</v>
      </c>
      <c r="AA11" s="9" t="s">
        <v>355</v>
      </c>
      <c r="AB11" s="9" t="s">
        <v>356</v>
      </c>
      <c r="AC11" s="51">
        <f t="shared" si="8"/>
        <v>353.3987136526066</v>
      </c>
      <c r="AD11" s="51">
        <f t="shared" si="9"/>
        <v>352.19920248420152</v>
      </c>
      <c r="AE11" s="62">
        <f t="shared" si="15"/>
        <v>247.50000000000003</v>
      </c>
    </row>
    <row r="12" spans="1:31" ht="15" customHeight="1" x14ac:dyDescent="0.25">
      <c r="A12" s="8">
        <v>1153</v>
      </c>
      <c r="B12" s="9" t="s">
        <v>714</v>
      </c>
      <c r="C12" s="21">
        <v>1441</v>
      </c>
      <c r="D12" s="38">
        <f t="shared" si="0"/>
        <v>2.8966861990290774E-3</v>
      </c>
      <c r="E12" s="1">
        <v>7442</v>
      </c>
      <c r="F12" s="38">
        <f t="shared" si="1"/>
        <v>3.1198357328092521E-3</v>
      </c>
      <c r="G12" s="61">
        <v>691</v>
      </c>
      <c r="H12" s="50">
        <f t="shared" si="2"/>
        <v>437.35013787425294</v>
      </c>
      <c r="I12" s="58">
        <f t="shared" si="3"/>
        <v>-253.64986212574706</v>
      </c>
      <c r="J12" s="72">
        <f t="shared" si="10"/>
        <v>3.0082609659191645E-3</v>
      </c>
      <c r="K12" s="50">
        <f t="shared" si="4"/>
        <v>437.35013787425294</v>
      </c>
      <c r="L12" s="74">
        <f t="shared" si="11"/>
        <v>2.9980502818201722E-3</v>
      </c>
      <c r="M12" s="50">
        <f t="shared" si="12"/>
        <v>1.4844603407338468</v>
      </c>
      <c r="N12" s="52">
        <f t="shared" si="13"/>
        <v>435.86567753351909</v>
      </c>
      <c r="O12" s="52">
        <f t="shared" si="5"/>
        <v>-255.13432246648091</v>
      </c>
      <c r="P12" s="80" t="str">
        <f t="shared" si="14"/>
        <v>SAME</v>
      </c>
      <c r="Q12" s="77">
        <f t="shared" si="6"/>
        <v>435.86567753351909</v>
      </c>
      <c r="R12" s="77">
        <f t="shared" si="7"/>
        <v>-255.13432246648091</v>
      </c>
      <c r="S12" s="9" t="s">
        <v>715</v>
      </c>
      <c r="T12" s="9" t="s">
        <v>189</v>
      </c>
      <c r="U12" s="9" t="s">
        <v>716</v>
      </c>
      <c r="V12" s="9" t="s">
        <v>70</v>
      </c>
      <c r="W12" s="9" t="s">
        <v>717</v>
      </c>
      <c r="X12" s="9" t="s">
        <v>718</v>
      </c>
      <c r="Y12" s="9" t="s">
        <v>22</v>
      </c>
      <c r="Z12" s="9" t="s">
        <v>719</v>
      </c>
      <c r="AA12" s="9" t="s">
        <v>720</v>
      </c>
      <c r="AB12" s="9" t="s">
        <v>721</v>
      </c>
      <c r="AC12" s="51">
        <f t="shared" si="8"/>
        <v>437.35013787425294</v>
      </c>
      <c r="AD12" s="51">
        <f t="shared" si="9"/>
        <v>435.86567753351909</v>
      </c>
      <c r="AE12" s="62">
        <f t="shared" si="15"/>
        <v>435.86567753351909</v>
      </c>
    </row>
    <row r="13" spans="1:31" ht="15" customHeight="1" x14ac:dyDescent="0.25">
      <c r="A13" s="8">
        <v>985</v>
      </c>
      <c r="B13" s="9" t="s">
        <v>745</v>
      </c>
      <c r="C13" s="21">
        <v>934</v>
      </c>
      <c r="D13" s="38">
        <f t="shared" si="0"/>
        <v>1.8775190214386942E-3</v>
      </c>
      <c r="E13" s="1">
        <v>10829</v>
      </c>
      <c r="F13" s="38">
        <f t="shared" si="1"/>
        <v>4.5397340970963979E-3</v>
      </c>
      <c r="G13" s="61">
        <v>225</v>
      </c>
      <c r="H13" s="50">
        <f t="shared" si="2"/>
        <v>466.47989784818395</v>
      </c>
      <c r="I13" s="58">
        <f t="shared" si="3"/>
        <v>241.47989784818395</v>
      </c>
      <c r="J13" s="72">
        <f t="shared" si="10"/>
        <v>3.2086265592675459E-3</v>
      </c>
      <c r="K13" s="50">
        <f t="shared" si="4"/>
        <v>466.47989784818395</v>
      </c>
      <c r="L13" s="74">
        <f t="shared" si="11"/>
        <v>3.1977357912924653E-3</v>
      </c>
      <c r="M13" s="50">
        <f t="shared" si="12"/>
        <v>1.5833330051546</v>
      </c>
      <c r="N13" s="52">
        <f t="shared" si="13"/>
        <v>464.89656484302935</v>
      </c>
      <c r="O13" s="52">
        <f t="shared" si="5"/>
        <v>239.89656484302935</v>
      </c>
      <c r="P13" s="80" t="str">
        <f t="shared" si="14"/>
        <v>* 10%</v>
      </c>
      <c r="Q13" s="77">
        <f t="shared" si="6"/>
        <v>247.50000000000003</v>
      </c>
      <c r="R13" s="77">
        <f t="shared" si="7"/>
        <v>22.500000000000028</v>
      </c>
      <c r="S13" s="9" t="s">
        <v>746</v>
      </c>
      <c r="T13" s="9" t="s">
        <v>189</v>
      </c>
      <c r="U13" s="9" t="s">
        <v>747</v>
      </c>
      <c r="V13" s="9" t="s">
        <v>19</v>
      </c>
      <c r="W13" s="9" t="s">
        <v>748</v>
      </c>
      <c r="X13" s="9" t="s">
        <v>749</v>
      </c>
      <c r="Y13" s="9" t="s">
        <v>22</v>
      </c>
      <c r="Z13" s="9" t="s">
        <v>750</v>
      </c>
      <c r="AA13" s="9" t="s">
        <v>751</v>
      </c>
      <c r="AB13" s="9" t="s">
        <v>752</v>
      </c>
      <c r="AC13" s="51">
        <f t="shared" si="8"/>
        <v>466.47989784818395</v>
      </c>
      <c r="AD13" s="51">
        <f t="shared" si="9"/>
        <v>464.89656484302935</v>
      </c>
      <c r="AE13" s="62">
        <f t="shared" si="15"/>
        <v>247.50000000000003</v>
      </c>
    </row>
    <row r="14" spans="1:31" ht="15" customHeight="1" x14ac:dyDescent="0.25">
      <c r="A14" s="8">
        <v>882</v>
      </c>
      <c r="B14" s="9" t="s">
        <v>775</v>
      </c>
      <c r="C14" s="21">
        <v>451</v>
      </c>
      <c r="D14" s="38">
        <f t="shared" si="0"/>
        <v>9.0659644397093268E-4</v>
      </c>
      <c r="E14" s="1">
        <v>13461</v>
      </c>
      <c r="F14" s="38">
        <f t="shared" si="1"/>
        <v>5.6431213113874419E-3</v>
      </c>
      <c r="G14" s="61">
        <v>455</v>
      </c>
      <c r="H14" s="50">
        <f t="shared" si="2"/>
        <v>476.10895394312689</v>
      </c>
      <c r="I14" s="58">
        <f t="shared" si="3"/>
        <v>21.108953943126892</v>
      </c>
      <c r="J14" s="72">
        <f t="shared" si="10"/>
        <v>3.2748588776791874E-3</v>
      </c>
      <c r="K14" s="50">
        <f t="shared" si="4"/>
        <v>476.10895394312689</v>
      </c>
      <c r="L14" s="74">
        <f t="shared" si="11"/>
        <v>3.2637433029841754E-3</v>
      </c>
      <c r="M14" s="50">
        <f t="shared" si="12"/>
        <v>1.6160160905221801</v>
      </c>
      <c r="N14" s="52">
        <f t="shared" si="13"/>
        <v>474.49293785260471</v>
      </c>
      <c r="O14" s="52">
        <f t="shared" si="5"/>
        <v>19.492937852604712</v>
      </c>
      <c r="P14" s="80" t="str">
        <f t="shared" si="14"/>
        <v>SAME</v>
      </c>
      <c r="Q14" s="77">
        <f t="shared" si="6"/>
        <v>474.49293785260471</v>
      </c>
      <c r="R14" s="77">
        <f t="shared" si="7"/>
        <v>19.492937852604712</v>
      </c>
      <c r="S14" s="9" t="s">
        <v>776</v>
      </c>
      <c r="T14" s="9" t="s">
        <v>189</v>
      </c>
      <c r="U14" s="9" t="s">
        <v>777</v>
      </c>
      <c r="V14" s="9" t="s">
        <v>84</v>
      </c>
      <c r="W14" s="9" t="s">
        <v>778</v>
      </c>
      <c r="X14" s="9" t="s">
        <v>779</v>
      </c>
      <c r="Y14" s="9" t="s">
        <v>22</v>
      </c>
      <c r="Z14" s="9" t="s">
        <v>780</v>
      </c>
      <c r="AA14" s="9" t="s">
        <v>781</v>
      </c>
      <c r="AB14" s="9" t="s">
        <v>782</v>
      </c>
      <c r="AC14" s="51">
        <f t="shared" si="8"/>
        <v>476.10895394312689</v>
      </c>
      <c r="AD14" s="51">
        <f t="shared" si="9"/>
        <v>474.49293785260471</v>
      </c>
      <c r="AE14" s="62">
        <f t="shared" si="15"/>
        <v>474.49293785260471</v>
      </c>
    </row>
    <row r="15" spans="1:31" ht="15" customHeight="1" x14ac:dyDescent="0.25">
      <c r="A15" s="8">
        <v>1152</v>
      </c>
      <c r="B15" s="9" t="s">
        <v>737</v>
      </c>
      <c r="C15" s="21">
        <v>837</v>
      </c>
      <c r="D15" s="38">
        <f t="shared" si="0"/>
        <v>1.6825304292764315E-3</v>
      </c>
      <c r="E15" s="1">
        <v>11630</v>
      </c>
      <c r="F15" s="38">
        <f t="shared" si="1"/>
        <v>4.8755293701386194E-3</v>
      </c>
      <c r="G15" s="61">
        <v>455</v>
      </c>
      <c r="H15" s="50">
        <f t="shared" si="2"/>
        <v>476.71534982428102</v>
      </c>
      <c r="I15" s="58">
        <f t="shared" si="3"/>
        <v>21.71534982428102</v>
      </c>
      <c r="J15" s="72">
        <f t="shared" si="10"/>
        <v>3.2790298997075256E-3</v>
      </c>
      <c r="K15" s="50">
        <f t="shared" si="4"/>
        <v>476.71534982428102</v>
      </c>
      <c r="L15" s="74">
        <f t="shared" si="11"/>
        <v>3.2679001676675277E-3</v>
      </c>
      <c r="M15" s="50">
        <f t="shared" si="12"/>
        <v>1.6180743284382402</v>
      </c>
      <c r="N15" s="52">
        <f t="shared" si="13"/>
        <v>475.09727549584278</v>
      </c>
      <c r="O15" s="52">
        <f t="shared" si="5"/>
        <v>20.09727549584278</v>
      </c>
      <c r="P15" s="80" t="str">
        <f t="shared" si="14"/>
        <v>SAME</v>
      </c>
      <c r="Q15" s="77">
        <f t="shared" si="6"/>
        <v>475.09727549584278</v>
      </c>
      <c r="R15" s="77">
        <f t="shared" si="7"/>
        <v>20.09727549584278</v>
      </c>
      <c r="S15" s="9" t="s">
        <v>738</v>
      </c>
      <c r="T15" s="9" t="s">
        <v>189</v>
      </c>
      <c r="U15" s="9" t="s">
        <v>739</v>
      </c>
      <c r="V15" s="9" t="s">
        <v>70</v>
      </c>
      <c r="W15" s="9" t="s">
        <v>740</v>
      </c>
      <c r="X15" s="9" t="s">
        <v>741</v>
      </c>
      <c r="Y15" s="9" t="s">
        <v>22</v>
      </c>
      <c r="Z15" s="9" t="s">
        <v>742</v>
      </c>
      <c r="AA15" s="9" t="s">
        <v>743</v>
      </c>
      <c r="AB15" s="9" t="s">
        <v>744</v>
      </c>
      <c r="AC15" s="51">
        <f t="shared" si="8"/>
        <v>476.71534982428102</v>
      </c>
      <c r="AD15" s="51">
        <f t="shared" si="9"/>
        <v>475.09727549584278</v>
      </c>
      <c r="AE15" s="62">
        <f t="shared" si="15"/>
        <v>475.09727549584278</v>
      </c>
    </row>
    <row r="16" spans="1:31" ht="15" customHeight="1" x14ac:dyDescent="0.25">
      <c r="A16" s="8">
        <v>880</v>
      </c>
      <c r="B16" s="9" t="s">
        <v>617</v>
      </c>
      <c r="C16" s="21">
        <v>305</v>
      </c>
      <c r="D16" s="38">
        <f t="shared" si="0"/>
        <v>6.1310845989165071E-4</v>
      </c>
      <c r="E16" s="1">
        <v>14253</v>
      </c>
      <c r="F16" s="38">
        <f t="shared" si="1"/>
        <v>5.975143603833684E-3</v>
      </c>
      <c r="G16" s="61">
        <v>225</v>
      </c>
      <c r="H16" s="50">
        <f t="shared" si="2"/>
        <v>478.91007147716198</v>
      </c>
      <c r="I16" s="58">
        <f t="shared" si="3"/>
        <v>253.91007147716198</v>
      </c>
      <c r="J16" s="72">
        <f t="shared" si="10"/>
        <v>3.2941260318626675E-3</v>
      </c>
      <c r="K16" s="50">
        <f t="shared" si="4"/>
        <v>478.91007147716198</v>
      </c>
      <c r="L16" s="74">
        <f t="shared" si="11"/>
        <v>3.2829450603064515E-3</v>
      </c>
      <c r="M16" s="50">
        <f t="shared" si="12"/>
        <v>1.6255236853046995</v>
      </c>
      <c r="N16" s="52">
        <f t="shared" si="13"/>
        <v>477.28454779185728</v>
      </c>
      <c r="O16" s="52">
        <f t="shared" si="5"/>
        <v>252.28454779185728</v>
      </c>
      <c r="P16" s="80" t="str">
        <f t="shared" si="14"/>
        <v>* 10%</v>
      </c>
      <c r="Q16" s="77">
        <f t="shared" si="6"/>
        <v>247.50000000000003</v>
      </c>
      <c r="R16" s="77">
        <f t="shared" si="7"/>
        <v>22.500000000000028</v>
      </c>
      <c r="S16" s="9" t="s">
        <v>618</v>
      </c>
      <c r="T16" s="9" t="s">
        <v>189</v>
      </c>
      <c r="U16" s="9" t="s">
        <v>486</v>
      </c>
      <c r="V16" s="9" t="s">
        <v>84</v>
      </c>
      <c r="W16" s="9" t="s">
        <v>619</v>
      </c>
      <c r="X16" s="9" t="s">
        <v>620</v>
      </c>
      <c r="Y16" s="9" t="s">
        <v>22</v>
      </c>
      <c r="Z16" s="9" t="s">
        <v>621</v>
      </c>
      <c r="AA16" s="9" t="s">
        <v>622</v>
      </c>
      <c r="AB16" s="9" t="s">
        <v>623</v>
      </c>
      <c r="AC16" s="51">
        <f t="shared" si="8"/>
        <v>478.91007147716198</v>
      </c>
      <c r="AD16" s="51">
        <f t="shared" si="9"/>
        <v>477.28454779185728</v>
      </c>
      <c r="AE16" s="62">
        <f t="shared" si="15"/>
        <v>247.50000000000003</v>
      </c>
    </row>
    <row r="17" spans="1:31" ht="15" customHeight="1" x14ac:dyDescent="0.25">
      <c r="A17" s="8">
        <v>720</v>
      </c>
      <c r="B17" s="9" t="s">
        <v>423</v>
      </c>
      <c r="C17" s="21">
        <v>710</v>
      </c>
      <c r="D17" s="38">
        <f t="shared" si="0"/>
        <v>1.4272360869608917E-3</v>
      </c>
      <c r="E17" s="1">
        <v>12569</v>
      </c>
      <c r="F17" s="38">
        <f t="shared" si="1"/>
        <v>5.2691770123192011E-3</v>
      </c>
      <c r="G17" s="61">
        <v>455</v>
      </c>
      <c r="H17" s="50">
        <f t="shared" si="2"/>
        <v>486.77246179974514</v>
      </c>
      <c r="I17" s="58">
        <f t="shared" si="3"/>
        <v>31.772461799745145</v>
      </c>
      <c r="J17" s="72">
        <f t="shared" si="10"/>
        <v>3.3482065496400464E-3</v>
      </c>
      <c r="K17" s="50">
        <f t="shared" si="4"/>
        <v>486.77246179974514</v>
      </c>
      <c r="L17" s="74">
        <f t="shared" si="11"/>
        <v>3.3368420171862915E-3</v>
      </c>
      <c r="M17" s="50">
        <f t="shared" si="12"/>
        <v>1.6522103274399456</v>
      </c>
      <c r="N17" s="52">
        <f t="shared" si="13"/>
        <v>485.1202514723052</v>
      </c>
      <c r="O17" s="52">
        <f t="shared" si="5"/>
        <v>30.120251472305199</v>
      </c>
      <c r="P17" s="80" t="str">
        <f t="shared" si="14"/>
        <v>SAME</v>
      </c>
      <c r="Q17" s="77">
        <f t="shared" si="6"/>
        <v>485.1202514723052</v>
      </c>
      <c r="R17" s="77">
        <f t="shared" si="7"/>
        <v>30.120251472305199</v>
      </c>
      <c r="S17" s="9" t="s">
        <v>424</v>
      </c>
      <c r="T17" s="9" t="s">
        <v>189</v>
      </c>
      <c r="U17" s="9" t="s">
        <v>425</v>
      </c>
      <c r="V17" s="9" t="s">
        <v>38</v>
      </c>
      <c r="W17" s="9" t="s">
        <v>426</v>
      </c>
      <c r="X17" s="9" t="s">
        <v>427</v>
      </c>
      <c r="Y17" s="9" t="s">
        <v>22</v>
      </c>
      <c r="Z17" s="9" t="s">
        <v>428</v>
      </c>
      <c r="AA17" s="9" t="s">
        <v>429</v>
      </c>
      <c r="AB17" s="9" t="s">
        <v>34</v>
      </c>
      <c r="AC17" s="51">
        <f t="shared" si="8"/>
        <v>0</v>
      </c>
      <c r="AD17" s="51">
        <f t="shared" si="9"/>
        <v>0</v>
      </c>
      <c r="AE17" s="62">
        <f t="shared" si="15"/>
        <v>0</v>
      </c>
    </row>
    <row r="18" spans="1:31" ht="15" customHeight="1" x14ac:dyDescent="0.25">
      <c r="A18" s="8">
        <v>722</v>
      </c>
      <c r="B18" s="9" t="s">
        <v>453</v>
      </c>
      <c r="C18" s="21">
        <v>1137</v>
      </c>
      <c r="D18" s="38">
        <f t="shared" si="0"/>
        <v>2.2855879308092027E-3</v>
      </c>
      <c r="E18" s="1">
        <v>11331</v>
      </c>
      <c r="F18" s="38">
        <f t="shared" si="1"/>
        <v>4.750182570338839E-3</v>
      </c>
      <c r="G18" s="61">
        <v>455</v>
      </c>
      <c r="H18" s="50">
        <f t="shared" si="2"/>
        <v>511.44086792824191</v>
      </c>
      <c r="I18" s="58">
        <f t="shared" si="3"/>
        <v>56.440867928241914</v>
      </c>
      <c r="J18" s="72">
        <f t="shared" si="10"/>
        <v>3.5178852505740208E-3</v>
      </c>
      <c r="K18" s="50">
        <f t="shared" si="4"/>
        <v>511.44086792824191</v>
      </c>
      <c r="L18" s="74">
        <f t="shared" si="11"/>
        <v>3.5059447921506801E-3</v>
      </c>
      <c r="M18" s="50">
        <f t="shared" si="12"/>
        <v>1.735940198304661</v>
      </c>
      <c r="N18" s="52">
        <f t="shared" si="13"/>
        <v>509.70492772993725</v>
      </c>
      <c r="O18" s="52">
        <f t="shared" si="5"/>
        <v>54.704927729937253</v>
      </c>
      <c r="P18" s="80" t="str">
        <f t="shared" si="14"/>
        <v>* 10%</v>
      </c>
      <c r="Q18" s="77">
        <f t="shared" si="6"/>
        <v>500.50000000000006</v>
      </c>
      <c r="R18" s="77">
        <f t="shared" si="7"/>
        <v>45.500000000000057</v>
      </c>
      <c r="S18" s="9" t="s">
        <v>454</v>
      </c>
      <c r="T18" s="9" t="s">
        <v>189</v>
      </c>
      <c r="U18" s="9" t="s">
        <v>455</v>
      </c>
      <c r="V18" s="9" t="s">
        <v>38</v>
      </c>
      <c r="W18" s="9" t="s">
        <v>289</v>
      </c>
      <c r="X18" s="9" t="s">
        <v>456</v>
      </c>
      <c r="Y18" s="9" t="s">
        <v>22</v>
      </c>
      <c r="Z18" s="9" t="s">
        <v>457</v>
      </c>
      <c r="AA18" s="9" t="s">
        <v>458</v>
      </c>
      <c r="AB18" s="9" t="s">
        <v>459</v>
      </c>
      <c r="AC18" s="51">
        <f t="shared" si="8"/>
        <v>511.44086792824191</v>
      </c>
      <c r="AD18" s="51">
        <f t="shared" si="9"/>
        <v>509.70492772993725</v>
      </c>
      <c r="AE18" s="62">
        <f t="shared" si="15"/>
        <v>500.50000000000006</v>
      </c>
    </row>
    <row r="19" spans="1:31" ht="15" customHeight="1" x14ac:dyDescent="0.25">
      <c r="A19" s="8">
        <v>1214</v>
      </c>
      <c r="B19" s="9" t="s">
        <v>336</v>
      </c>
      <c r="C19" s="21">
        <v>737</v>
      </c>
      <c r="D19" s="38">
        <f t="shared" si="0"/>
        <v>1.4815112620988411E-3</v>
      </c>
      <c r="E19" s="1">
        <v>13988</v>
      </c>
      <c r="F19" s="38">
        <f t="shared" si="1"/>
        <v>5.8640502862853834E-3</v>
      </c>
      <c r="G19" s="61">
        <v>225</v>
      </c>
      <c r="H19" s="50">
        <f t="shared" si="2"/>
        <v>533.96005073117999</v>
      </c>
      <c r="I19" s="58">
        <f t="shared" si="3"/>
        <v>308.96005073117999</v>
      </c>
      <c r="J19" s="72">
        <f t="shared" si="10"/>
        <v>3.6727807741921119E-3</v>
      </c>
      <c r="K19" s="50">
        <f t="shared" si="4"/>
        <v>533.96005073117999</v>
      </c>
      <c r="L19" s="74">
        <f t="shared" si="11"/>
        <v>3.6603145670794355E-3</v>
      </c>
      <c r="M19" s="50">
        <f t="shared" si="12"/>
        <v>1.8123751434019368</v>
      </c>
      <c r="N19" s="52">
        <f t="shared" si="13"/>
        <v>532.14767558777805</v>
      </c>
      <c r="O19" s="52">
        <f t="shared" si="5"/>
        <v>307.14767558777805</v>
      </c>
      <c r="P19" s="80" t="str">
        <f t="shared" si="14"/>
        <v>* 10%</v>
      </c>
      <c r="Q19" s="77">
        <f t="shared" si="6"/>
        <v>247.50000000000003</v>
      </c>
      <c r="R19" s="77">
        <f t="shared" si="7"/>
        <v>22.500000000000028</v>
      </c>
      <c r="S19" s="9" t="s">
        <v>337</v>
      </c>
      <c r="T19" s="9" t="s">
        <v>189</v>
      </c>
      <c r="U19" s="9" t="s">
        <v>338</v>
      </c>
      <c r="V19" s="9" t="s">
        <v>70</v>
      </c>
      <c r="W19" s="9" t="s">
        <v>237</v>
      </c>
      <c r="X19" s="9" t="s">
        <v>339</v>
      </c>
      <c r="Y19" s="9" t="s">
        <v>22</v>
      </c>
      <c r="Z19" s="9" t="s">
        <v>340</v>
      </c>
      <c r="AA19" s="9" t="s">
        <v>341</v>
      </c>
      <c r="AB19" s="9" t="s">
        <v>342</v>
      </c>
      <c r="AC19" s="51">
        <f t="shared" si="8"/>
        <v>533.96005073117999</v>
      </c>
      <c r="AD19" s="51">
        <f t="shared" si="9"/>
        <v>532.14767558777805</v>
      </c>
      <c r="AE19" s="62">
        <f t="shared" si="15"/>
        <v>247.50000000000003</v>
      </c>
    </row>
    <row r="20" spans="1:31" ht="15" customHeight="1" x14ac:dyDescent="0.25">
      <c r="A20" s="8">
        <v>702</v>
      </c>
      <c r="B20" s="9" t="s">
        <v>250</v>
      </c>
      <c r="C20" s="21">
        <v>1025</v>
      </c>
      <c r="D20" s="38">
        <f t="shared" si="0"/>
        <v>2.0604464635703016E-3</v>
      </c>
      <c r="E20" s="1">
        <v>13009</v>
      </c>
      <c r="F20" s="38">
        <f t="shared" si="1"/>
        <v>5.4536338414560015E-3</v>
      </c>
      <c r="G20" s="61">
        <v>225</v>
      </c>
      <c r="H20" s="50">
        <f t="shared" si="2"/>
        <v>546.20993567912558</v>
      </c>
      <c r="I20" s="58">
        <f t="shared" si="3"/>
        <v>321.20993567912558</v>
      </c>
      <c r="J20" s="72">
        <f t="shared" si="10"/>
        <v>3.7570401525131515E-3</v>
      </c>
      <c r="K20" s="50">
        <f t="shared" si="4"/>
        <v>546.20993567912558</v>
      </c>
      <c r="L20" s="74">
        <f t="shared" si="11"/>
        <v>3.744287950965763E-3</v>
      </c>
      <c r="M20" s="50">
        <f t="shared" si="12"/>
        <v>1.8539538850302506</v>
      </c>
      <c r="N20" s="52">
        <f t="shared" si="13"/>
        <v>544.35598179409533</v>
      </c>
      <c r="O20" s="52">
        <f t="shared" si="5"/>
        <v>319.35598179409533</v>
      </c>
      <c r="P20" s="80" t="str">
        <f t="shared" si="14"/>
        <v>* 10%</v>
      </c>
      <c r="Q20" s="77">
        <f t="shared" si="6"/>
        <v>247.50000000000003</v>
      </c>
      <c r="R20" s="77">
        <f t="shared" si="7"/>
        <v>22.500000000000028</v>
      </c>
      <c r="S20" s="9" t="s">
        <v>251</v>
      </c>
      <c r="T20" s="9" t="s">
        <v>189</v>
      </c>
      <c r="U20" s="9" t="s">
        <v>252</v>
      </c>
      <c r="V20" s="9" t="s">
        <v>38</v>
      </c>
      <c r="W20" s="9" t="s">
        <v>253</v>
      </c>
      <c r="X20" s="9" t="s">
        <v>254</v>
      </c>
      <c r="Y20" s="9" t="s">
        <v>22</v>
      </c>
      <c r="Z20" s="9" t="s">
        <v>255</v>
      </c>
      <c r="AA20" s="9" t="s">
        <v>256</v>
      </c>
      <c r="AB20" s="9" t="s">
        <v>257</v>
      </c>
      <c r="AC20" s="51">
        <f t="shared" si="8"/>
        <v>546.20993567912558</v>
      </c>
      <c r="AD20" s="51">
        <f t="shared" si="9"/>
        <v>544.35598179409533</v>
      </c>
      <c r="AE20" s="62">
        <f t="shared" si="15"/>
        <v>247.50000000000003</v>
      </c>
    </row>
    <row r="21" spans="1:31" ht="15" customHeight="1" x14ac:dyDescent="0.25">
      <c r="A21" s="8">
        <v>1229</v>
      </c>
      <c r="B21" s="9" t="s">
        <v>624</v>
      </c>
      <c r="C21" s="21">
        <v>414</v>
      </c>
      <c r="D21" s="38">
        <f t="shared" si="0"/>
        <v>8.3221935211522417E-4</v>
      </c>
      <c r="E21" s="1">
        <v>17575</v>
      </c>
      <c r="F21" s="38">
        <f t="shared" si="1"/>
        <v>7.3677926638165293E-3</v>
      </c>
      <c r="G21" s="61">
        <v>455</v>
      </c>
      <c r="H21" s="50">
        <f t="shared" si="2"/>
        <v>596.07135590420887</v>
      </c>
      <c r="I21" s="58">
        <f t="shared" si="3"/>
        <v>141.07135590420887</v>
      </c>
      <c r="J21" s="72">
        <f t="shared" si="10"/>
        <v>4.1000060079658769E-3</v>
      </c>
      <c r="K21" s="50">
        <f t="shared" si="4"/>
        <v>596.07135590420887</v>
      </c>
      <c r="L21" s="74">
        <f t="shared" si="11"/>
        <v>4.0860897066125066E-3</v>
      </c>
      <c r="M21" s="50">
        <f t="shared" si="12"/>
        <v>2.0231942589250593</v>
      </c>
      <c r="N21" s="52">
        <f t="shared" si="13"/>
        <v>594.04816164528381</v>
      </c>
      <c r="O21" s="52">
        <f t="shared" si="5"/>
        <v>139.04816164528381</v>
      </c>
      <c r="P21" s="80" t="str">
        <f t="shared" si="14"/>
        <v>* 10%</v>
      </c>
      <c r="Q21" s="77">
        <f t="shared" si="6"/>
        <v>500.50000000000006</v>
      </c>
      <c r="R21" s="77">
        <f t="shared" si="7"/>
        <v>45.500000000000057</v>
      </c>
      <c r="S21" s="9" t="s">
        <v>625</v>
      </c>
      <c r="T21" s="9" t="s">
        <v>189</v>
      </c>
      <c r="U21" s="9" t="s">
        <v>626</v>
      </c>
      <c r="V21" s="9" t="s">
        <v>29</v>
      </c>
      <c r="W21" s="9" t="s">
        <v>627</v>
      </c>
      <c r="X21" s="9" t="s">
        <v>628</v>
      </c>
      <c r="Y21" s="9" t="s">
        <v>22</v>
      </c>
      <c r="Z21" s="9" t="s">
        <v>629</v>
      </c>
      <c r="AA21" s="9" t="s">
        <v>630</v>
      </c>
      <c r="AB21" s="9" t="s">
        <v>34</v>
      </c>
      <c r="AC21" s="51">
        <f t="shared" si="8"/>
        <v>0</v>
      </c>
      <c r="AD21" s="51">
        <f t="shared" si="9"/>
        <v>0</v>
      </c>
      <c r="AE21" s="62">
        <f t="shared" si="15"/>
        <v>0</v>
      </c>
    </row>
    <row r="22" spans="1:31" ht="15" customHeight="1" x14ac:dyDescent="0.25">
      <c r="A22" s="8">
        <v>1074</v>
      </c>
      <c r="B22" s="9" t="s">
        <v>258</v>
      </c>
      <c r="C22" s="21">
        <v>2251</v>
      </c>
      <c r="D22" s="38">
        <f t="shared" si="0"/>
        <v>4.5249414531675592E-3</v>
      </c>
      <c r="E22" s="1">
        <v>9692</v>
      </c>
      <c r="F22" s="38">
        <f t="shared" si="1"/>
        <v>4.0630808818042565E-3</v>
      </c>
      <c r="G22" s="61">
        <v>691</v>
      </c>
      <c r="H22" s="50">
        <f t="shared" si="2"/>
        <v>624.2764166438368</v>
      </c>
      <c r="I22" s="58">
        <f t="shared" si="3"/>
        <v>-66.723583356163203</v>
      </c>
      <c r="J22" s="72">
        <f t="shared" si="10"/>
        <v>4.2940111674859074E-3</v>
      </c>
      <c r="K22" s="50">
        <f t="shared" si="4"/>
        <v>624.2764166438368</v>
      </c>
      <c r="L22" s="74">
        <f t="shared" si="11"/>
        <v>4.2794363709355195E-3</v>
      </c>
      <c r="M22" s="50">
        <f t="shared" si="12"/>
        <v>2.1189282954558166</v>
      </c>
      <c r="N22" s="52">
        <f t="shared" si="13"/>
        <v>622.15748834838098</v>
      </c>
      <c r="O22" s="52">
        <f t="shared" si="5"/>
        <v>-68.84251165161902</v>
      </c>
      <c r="P22" s="80" t="str">
        <f t="shared" si="14"/>
        <v>SAME</v>
      </c>
      <c r="Q22" s="77">
        <f t="shared" si="6"/>
        <v>622.15748834838098</v>
      </c>
      <c r="R22" s="77">
        <f t="shared" si="7"/>
        <v>-68.84251165161902</v>
      </c>
      <c r="S22" s="9" t="s">
        <v>259</v>
      </c>
      <c r="T22" s="9" t="s">
        <v>189</v>
      </c>
      <c r="U22" s="9" t="s">
        <v>260</v>
      </c>
      <c r="V22" s="9" t="s">
        <v>70</v>
      </c>
      <c r="W22" s="9" t="s">
        <v>261</v>
      </c>
      <c r="X22" s="9" t="s">
        <v>262</v>
      </c>
      <c r="Y22" s="9" t="s">
        <v>22</v>
      </c>
      <c r="Z22" s="9" t="s">
        <v>263</v>
      </c>
      <c r="AA22" s="9" t="s">
        <v>264</v>
      </c>
      <c r="AB22" s="9" t="s">
        <v>34</v>
      </c>
      <c r="AC22" s="51">
        <f t="shared" si="8"/>
        <v>0</v>
      </c>
      <c r="AD22" s="51">
        <f t="shared" si="9"/>
        <v>0</v>
      </c>
      <c r="AE22" s="62">
        <f t="shared" si="15"/>
        <v>0</v>
      </c>
    </row>
    <row r="23" spans="1:31" ht="15" customHeight="1" x14ac:dyDescent="0.25">
      <c r="A23" s="8">
        <v>979</v>
      </c>
      <c r="B23" s="9" t="s">
        <v>460</v>
      </c>
      <c r="C23" s="21">
        <v>706</v>
      </c>
      <c r="D23" s="38">
        <f t="shared" si="0"/>
        <v>1.419195320273788E-3</v>
      </c>
      <c r="E23" s="1">
        <v>17684</v>
      </c>
      <c r="F23" s="38">
        <f t="shared" si="1"/>
        <v>7.4134876510345091E-3</v>
      </c>
      <c r="G23" s="61">
        <v>691</v>
      </c>
      <c r="H23" s="50">
        <f t="shared" si="2"/>
        <v>642.06117073372491</v>
      </c>
      <c r="I23" s="58">
        <f t="shared" si="3"/>
        <v>-48.938829266275093</v>
      </c>
      <c r="J23" s="72">
        <f t="shared" si="10"/>
        <v>4.4163414856541487E-3</v>
      </c>
      <c r="K23" s="50">
        <f t="shared" si="4"/>
        <v>642.06117073372491</v>
      </c>
      <c r="L23" s="74">
        <f t="shared" si="11"/>
        <v>4.4013514737189603E-3</v>
      </c>
      <c r="M23" s="50">
        <f t="shared" si="12"/>
        <v>2.1792935722211269</v>
      </c>
      <c r="N23" s="52">
        <f t="shared" si="13"/>
        <v>639.88187716150378</v>
      </c>
      <c r="O23" s="52">
        <f t="shared" si="5"/>
        <v>-51.11812283849622</v>
      </c>
      <c r="P23" s="80" t="str">
        <f t="shared" si="14"/>
        <v>SAME</v>
      </c>
      <c r="Q23" s="77">
        <f t="shared" si="6"/>
        <v>639.88187716150378</v>
      </c>
      <c r="R23" s="77">
        <f t="shared" si="7"/>
        <v>-51.11812283849622</v>
      </c>
      <c r="S23" s="9" t="s">
        <v>461</v>
      </c>
      <c r="T23" s="9" t="s">
        <v>189</v>
      </c>
      <c r="U23" s="9" t="s">
        <v>462</v>
      </c>
      <c r="V23" s="9" t="s">
        <v>38</v>
      </c>
      <c r="W23" s="9" t="s">
        <v>463</v>
      </c>
      <c r="X23" s="9" t="s">
        <v>464</v>
      </c>
      <c r="Y23" s="9" t="s">
        <v>22</v>
      </c>
      <c r="Z23" s="9" t="s">
        <v>465</v>
      </c>
      <c r="AA23" s="9" t="s">
        <v>466</v>
      </c>
      <c r="AB23" s="9" t="s">
        <v>467</v>
      </c>
      <c r="AC23" s="51">
        <f t="shared" si="8"/>
        <v>642.06117073372491</v>
      </c>
      <c r="AD23" s="51">
        <f t="shared" si="9"/>
        <v>639.88187716150378</v>
      </c>
      <c r="AE23" s="62">
        <f t="shared" si="15"/>
        <v>639.88187716150378</v>
      </c>
    </row>
    <row r="24" spans="1:31" ht="15" customHeight="1" x14ac:dyDescent="0.25">
      <c r="A24" s="8">
        <v>766</v>
      </c>
      <c r="B24" s="9" t="s">
        <v>631</v>
      </c>
      <c r="C24" s="21">
        <v>1223</v>
      </c>
      <c r="D24" s="38">
        <f t="shared" si="0"/>
        <v>2.4584644145819305E-3</v>
      </c>
      <c r="E24" s="1">
        <v>15352</v>
      </c>
      <c r="F24" s="38">
        <f t="shared" si="1"/>
        <v>6.4358664566094657E-3</v>
      </c>
      <c r="G24" s="61">
        <v>691</v>
      </c>
      <c r="H24" s="50">
        <f t="shared" si="2"/>
        <v>646.54245041972672</v>
      </c>
      <c r="I24" s="58">
        <f t="shared" si="3"/>
        <v>-44.45754958027328</v>
      </c>
      <c r="J24" s="72">
        <f t="shared" si="10"/>
        <v>4.4471654355956979E-3</v>
      </c>
      <c r="K24" s="50">
        <f t="shared" si="4"/>
        <v>646.54245041972672</v>
      </c>
      <c r="L24" s="74">
        <f t="shared" si="11"/>
        <v>4.4320708005513108E-3</v>
      </c>
      <c r="M24" s="50">
        <f t="shared" si="12"/>
        <v>2.1945039983614834</v>
      </c>
      <c r="N24" s="52">
        <f t="shared" si="13"/>
        <v>644.34794642136524</v>
      </c>
      <c r="O24" s="52">
        <f t="shared" si="5"/>
        <v>-46.652053578634764</v>
      </c>
      <c r="P24" s="80" t="str">
        <f t="shared" si="14"/>
        <v>SAME</v>
      </c>
      <c r="Q24" s="77">
        <f t="shared" si="6"/>
        <v>644.34794642136524</v>
      </c>
      <c r="R24" s="77">
        <f t="shared" si="7"/>
        <v>-46.652053578634764</v>
      </c>
      <c r="S24" s="9" t="s">
        <v>632</v>
      </c>
      <c r="T24" s="9" t="s">
        <v>189</v>
      </c>
      <c r="U24" s="9" t="s">
        <v>633</v>
      </c>
      <c r="V24" s="9" t="s">
        <v>38</v>
      </c>
      <c r="W24" s="9" t="s">
        <v>634</v>
      </c>
      <c r="X24" s="9" t="s">
        <v>558</v>
      </c>
      <c r="Y24" s="9" t="s">
        <v>22</v>
      </c>
      <c r="Z24" s="9" t="s">
        <v>635</v>
      </c>
      <c r="AA24" s="9" t="s">
        <v>636</v>
      </c>
      <c r="AB24" s="9" t="s">
        <v>637</v>
      </c>
      <c r="AC24" s="51">
        <f t="shared" si="8"/>
        <v>646.54245041972672</v>
      </c>
      <c r="AD24" s="51">
        <f t="shared" si="9"/>
        <v>644.34794642136524</v>
      </c>
      <c r="AE24" s="62">
        <f t="shared" si="15"/>
        <v>644.34794642136524</v>
      </c>
    </row>
    <row r="25" spans="1:31" ht="15" customHeight="1" x14ac:dyDescent="0.25">
      <c r="A25" s="8">
        <v>855</v>
      </c>
      <c r="B25" s="9" t="s">
        <v>445</v>
      </c>
      <c r="C25" s="21">
        <v>439</v>
      </c>
      <c r="D25" s="38">
        <f t="shared" si="0"/>
        <v>8.824741439096218E-4</v>
      </c>
      <c r="E25" s="1">
        <v>19327</v>
      </c>
      <c r="F25" s="38">
        <f t="shared" si="1"/>
        <v>8.1022662198339725E-3</v>
      </c>
      <c r="G25" s="61">
        <v>455</v>
      </c>
      <c r="H25" s="50">
        <f t="shared" si="2"/>
        <v>653.1144540591722</v>
      </c>
      <c r="I25" s="58">
        <f t="shared" si="3"/>
        <v>198.1144540591722</v>
      </c>
      <c r="J25" s="72">
        <f t="shared" si="10"/>
        <v>4.492370181871797E-3</v>
      </c>
      <c r="K25" s="50">
        <f t="shared" si="4"/>
        <v>653.1144540591722</v>
      </c>
      <c r="L25" s="74">
        <f t="shared" si="11"/>
        <v>4.4771221122054707E-3</v>
      </c>
      <c r="M25" s="50">
        <f t="shared" si="12"/>
        <v>2.2168107908305501</v>
      </c>
      <c r="N25" s="52">
        <f t="shared" si="13"/>
        <v>650.89764326834165</v>
      </c>
      <c r="O25" s="52">
        <f t="shared" si="5"/>
        <v>195.89764326834165</v>
      </c>
      <c r="P25" s="80" t="str">
        <f t="shared" si="14"/>
        <v>* 10%</v>
      </c>
      <c r="Q25" s="77">
        <f t="shared" si="6"/>
        <v>500.50000000000006</v>
      </c>
      <c r="R25" s="77">
        <f t="shared" si="7"/>
        <v>45.500000000000057</v>
      </c>
      <c r="S25" s="9" t="s">
        <v>446</v>
      </c>
      <c r="T25" s="9" t="s">
        <v>189</v>
      </c>
      <c r="U25" s="9" t="s">
        <v>447</v>
      </c>
      <c r="V25" s="9" t="s">
        <v>84</v>
      </c>
      <c r="W25" s="9" t="s">
        <v>448</v>
      </c>
      <c r="X25" s="9" t="s">
        <v>449</v>
      </c>
      <c r="Y25" s="9" t="s">
        <v>22</v>
      </c>
      <c r="Z25" s="9" t="s">
        <v>450</v>
      </c>
      <c r="AA25" s="9" t="s">
        <v>451</v>
      </c>
      <c r="AB25" s="9" t="s">
        <v>452</v>
      </c>
      <c r="AC25" s="51">
        <f t="shared" si="8"/>
        <v>653.1144540591722</v>
      </c>
      <c r="AD25" s="51">
        <f t="shared" si="9"/>
        <v>650.89764326834165</v>
      </c>
      <c r="AE25" s="62">
        <f t="shared" si="15"/>
        <v>500.50000000000006</v>
      </c>
    </row>
    <row r="26" spans="1:31" ht="15" customHeight="1" x14ac:dyDescent="0.25">
      <c r="A26" s="8">
        <v>831</v>
      </c>
      <c r="B26" s="9" t="s">
        <v>300</v>
      </c>
      <c r="C26" s="21">
        <v>1659</v>
      </c>
      <c r="D26" s="38">
        <f t="shared" si="0"/>
        <v>3.3349079834762243E-3</v>
      </c>
      <c r="E26" s="1">
        <v>13501</v>
      </c>
      <c r="F26" s="38">
        <f t="shared" si="1"/>
        <v>5.6598901140362421E-3</v>
      </c>
      <c r="G26" s="61">
        <v>455</v>
      </c>
      <c r="H26" s="50">
        <f t="shared" si="2"/>
        <v>653.8455660372141</v>
      </c>
      <c r="I26" s="58">
        <f t="shared" si="3"/>
        <v>198.8455660372141</v>
      </c>
      <c r="J26" s="72">
        <f t="shared" si="10"/>
        <v>4.4973990487562334E-3</v>
      </c>
      <c r="K26" s="50">
        <f t="shared" si="4"/>
        <v>653.8455660372141</v>
      </c>
      <c r="L26" s="74">
        <f t="shared" si="11"/>
        <v>4.482133910035155E-3</v>
      </c>
      <c r="M26" s="50">
        <f t="shared" si="12"/>
        <v>2.219292341977166</v>
      </c>
      <c r="N26" s="52">
        <f t="shared" si="13"/>
        <v>651.62627369523693</v>
      </c>
      <c r="O26" s="52">
        <f t="shared" si="5"/>
        <v>196.62627369523693</v>
      </c>
      <c r="P26" s="80" t="str">
        <f t="shared" si="14"/>
        <v>* 10%</v>
      </c>
      <c r="Q26" s="77">
        <f t="shared" si="6"/>
        <v>500.50000000000006</v>
      </c>
      <c r="R26" s="77">
        <f t="shared" si="7"/>
        <v>45.500000000000057</v>
      </c>
      <c r="S26" s="9" t="s">
        <v>301</v>
      </c>
      <c r="T26" s="9" t="s">
        <v>189</v>
      </c>
      <c r="U26" s="9" t="s">
        <v>302</v>
      </c>
      <c r="V26" s="9" t="s">
        <v>54</v>
      </c>
      <c r="W26" s="9" t="s">
        <v>303</v>
      </c>
      <c r="X26" s="9" t="s">
        <v>304</v>
      </c>
      <c r="Y26" s="9" t="s">
        <v>22</v>
      </c>
      <c r="Z26" s="9" t="s">
        <v>305</v>
      </c>
      <c r="AA26" s="9" t="s">
        <v>306</v>
      </c>
      <c r="AB26" s="9" t="s">
        <v>34</v>
      </c>
      <c r="AC26" s="51">
        <f t="shared" si="8"/>
        <v>0</v>
      </c>
      <c r="AD26" s="51">
        <f t="shared" si="9"/>
        <v>0</v>
      </c>
      <c r="AE26" s="62">
        <f t="shared" si="15"/>
        <v>0</v>
      </c>
    </row>
    <row r="27" spans="1:31" ht="15" customHeight="1" x14ac:dyDescent="0.25">
      <c r="A27" s="8">
        <v>1211</v>
      </c>
      <c r="B27" s="9" t="s">
        <v>307</v>
      </c>
      <c r="C27" s="21">
        <v>2083</v>
      </c>
      <c r="D27" s="38">
        <f t="shared" si="0"/>
        <v>4.187229252309208E-3</v>
      </c>
      <c r="E27" s="1">
        <v>11538</v>
      </c>
      <c r="F27" s="38">
        <f t="shared" si="1"/>
        <v>4.8369611240463789E-3</v>
      </c>
      <c r="G27" s="61">
        <v>455</v>
      </c>
      <c r="H27" s="50">
        <f t="shared" si="2"/>
        <v>655.98213552870925</v>
      </c>
      <c r="I27" s="58">
        <f t="shared" si="3"/>
        <v>200.98213552870925</v>
      </c>
      <c r="J27" s="72">
        <f t="shared" si="10"/>
        <v>4.5120951881777935E-3</v>
      </c>
      <c r="K27" s="50">
        <f t="shared" si="4"/>
        <v>655.98213552870925</v>
      </c>
      <c r="L27" s="74">
        <f t="shared" si="11"/>
        <v>4.4967801676017811E-3</v>
      </c>
      <c r="M27" s="50">
        <f t="shared" si="12"/>
        <v>2.226544317912726</v>
      </c>
      <c r="N27" s="52">
        <f t="shared" si="13"/>
        <v>653.75559121079652</v>
      </c>
      <c r="O27" s="52">
        <f t="shared" si="5"/>
        <v>198.75559121079652</v>
      </c>
      <c r="P27" s="80" t="str">
        <f t="shared" si="14"/>
        <v>* 10%</v>
      </c>
      <c r="Q27" s="77">
        <f t="shared" si="6"/>
        <v>500.50000000000006</v>
      </c>
      <c r="R27" s="77">
        <f t="shared" si="7"/>
        <v>45.500000000000057</v>
      </c>
      <c r="S27" s="9" t="s">
        <v>308</v>
      </c>
      <c r="T27" s="9" t="s">
        <v>189</v>
      </c>
      <c r="U27" s="9" t="s">
        <v>309</v>
      </c>
      <c r="V27" s="9" t="s">
        <v>29</v>
      </c>
      <c r="W27" s="9" t="s">
        <v>310</v>
      </c>
      <c r="X27" s="9" t="s">
        <v>311</v>
      </c>
      <c r="Y27" s="9" t="s">
        <v>22</v>
      </c>
      <c r="Z27" s="9" t="s">
        <v>312</v>
      </c>
      <c r="AA27" s="9" t="s">
        <v>313</v>
      </c>
      <c r="AB27" s="9" t="s">
        <v>314</v>
      </c>
      <c r="AC27" s="51">
        <f t="shared" si="8"/>
        <v>655.98213552870925</v>
      </c>
      <c r="AD27" s="51">
        <f t="shared" si="9"/>
        <v>653.75559121079652</v>
      </c>
      <c r="AE27" s="62">
        <f t="shared" si="15"/>
        <v>500.50000000000006</v>
      </c>
    </row>
    <row r="28" spans="1:31" ht="15" customHeight="1" x14ac:dyDescent="0.25">
      <c r="A28" s="8">
        <v>1148</v>
      </c>
      <c r="B28" s="9" t="s">
        <v>675</v>
      </c>
      <c r="C28" s="21">
        <v>1149</v>
      </c>
      <c r="D28" s="38">
        <f t="shared" si="0"/>
        <v>2.3097102308705137E-3</v>
      </c>
      <c r="E28" s="1">
        <v>16560</v>
      </c>
      <c r="F28" s="38">
        <f t="shared" si="1"/>
        <v>6.9422842966032272E-3</v>
      </c>
      <c r="G28" s="61">
        <v>455</v>
      </c>
      <c r="H28" s="50">
        <f t="shared" si="2"/>
        <v>672.54156604829689</v>
      </c>
      <c r="I28" s="58">
        <f t="shared" si="3"/>
        <v>217.54156604829689</v>
      </c>
      <c r="J28" s="72">
        <f t="shared" si="10"/>
        <v>4.6259972637368706E-3</v>
      </c>
      <c r="K28" s="50">
        <f t="shared" si="4"/>
        <v>672.54156604829689</v>
      </c>
      <c r="L28" s="74">
        <f t="shared" si="11"/>
        <v>4.6102956350424365E-3</v>
      </c>
      <c r="M28" s="50">
        <f t="shared" si="12"/>
        <v>2.2827505831970711</v>
      </c>
      <c r="N28" s="52">
        <f t="shared" si="13"/>
        <v>670.25881546509981</v>
      </c>
      <c r="O28" s="52">
        <f t="shared" si="5"/>
        <v>215.25881546509981</v>
      </c>
      <c r="P28" s="80" t="str">
        <f t="shared" si="14"/>
        <v>* 10%</v>
      </c>
      <c r="Q28" s="77">
        <f t="shared" si="6"/>
        <v>500.50000000000006</v>
      </c>
      <c r="R28" s="77">
        <f t="shared" si="7"/>
        <v>45.500000000000057</v>
      </c>
      <c r="S28" s="9" t="s">
        <v>676</v>
      </c>
      <c r="T28" s="9" t="s">
        <v>189</v>
      </c>
      <c r="U28" s="9" t="s">
        <v>677</v>
      </c>
      <c r="V28" s="9" t="s">
        <v>70</v>
      </c>
      <c r="W28" s="9" t="s">
        <v>678</v>
      </c>
      <c r="X28" s="9" t="s">
        <v>679</v>
      </c>
      <c r="Y28" s="9" t="s">
        <v>22</v>
      </c>
      <c r="Z28" s="9" t="s">
        <v>680</v>
      </c>
      <c r="AA28" s="9" t="s">
        <v>681</v>
      </c>
      <c r="AB28" s="9" t="s">
        <v>682</v>
      </c>
      <c r="AC28" s="51">
        <f t="shared" si="8"/>
        <v>672.54156604829689</v>
      </c>
      <c r="AD28" s="51">
        <f t="shared" si="9"/>
        <v>670.25881546509981</v>
      </c>
      <c r="AE28" s="62">
        <f t="shared" si="15"/>
        <v>500.50000000000006</v>
      </c>
    </row>
    <row r="29" spans="1:31" ht="15" customHeight="1" x14ac:dyDescent="0.25">
      <c r="A29" s="8">
        <v>1143</v>
      </c>
      <c r="B29" s="9" t="s">
        <v>519</v>
      </c>
      <c r="C29" s="21">
        <v>1280</v>
      </c>
      <c r="D29" s="38">
        <f t="shared" si="0"/>
        <v>2.5730453398731569E-3</v>
      </c>
      <c r="E29" s="1">
        <v>16061</v>
      </c>
      <c r="F29" s="38">
        <f t="shared" si="1"/>
        <v>6.7330934835594467E-3</v>
      </c>
      <c r="G29" s="61">
        <v>691</v>
      </c>
      <c r="H29" s="50">
        <f t="shared" si="2"/>
        <v>676.4773973426868</v>
      </c>
      <c r="I29" s="58">
        <f t="shared" si="3"/>
        <v>-14.5226026573132</v>
      </c>
      <c r="J29" s="72">
        <f t="shared" si="10"/>
        <v>4.6530694117163018E-3</v>
      </c>
      <c r="K29" s="50">
        <f t="shared" si="4"/>
        <v>676.4773973426868</v>
      </c>
      <c r="L29" s="74">
        <f t="shared" si="11"/>
        <v>4.6372758943346729E-3</v>
      </c>
      <c r="M29" s="50">
        <f t="shared" si="12"/>
        <v>2.2961096402965495</v>
      </c>
      <c r="N29" s="52">
        <f t="shared" si="13"/>
        <v>674.18128770239025</v>
      </c>
      <c r="O29" s="52">
        <f t="shared" si="5"/>
        <v>-16.81871229760975</v>
      </c>
      <c r="P29" s="80" t="str">
        <f t="shared" si="14"/>
        <v>SAME</v>
      </c>
      <c r="Q29" s="77">
        <f t="shared" si="6"/>
        <v>674.18128770239025</v>
      </c>
      <c r="R29" s="77">
        <f t="shared" si="7"/>
        <v>-16.81871229760975</v>
      </c>
      <c r="S29" s="9" t="s">
        <v>520</v>
      </c>
      <c r="T29" s="9" t="s">
        <v>189</v>
      </c>
      <c r="U29" s="9" t="s">
        <v>521</v>
      </c>
      <c r="V29" s="9" t="s">
        <v>70</v>
      </c>
      <c r="W29" s="9" t="s">
        <v>522</v>
      </c>
      <c r="X29" s="9" t="s">
        <v>523</v>
      </c>
      <c r="Y29" s="9" t="s">
        <v>22</v>
      </c>
      <c r="Z29" s="9" t="s">
        <v>524</v>
      </c>
      <c r="AA29" s="9" t="s">
        <v>525</v>
      </c>
      <c r="AB29" s="9" t="s">
        <v>526</v>
      </c>
      <c r="AC29" s="51">
        <f t="shared" si="8"/>
        <v>676.4773973426868</v>
      </c>
      <c r="AD29" s="51">
        <f t="shared" si="9"/>
        <v>674.18128770239025</v>
      </c>
      <c r="AE29" s="62">
        <f t="shared" si="15"/>
        <v>674.18128770239025</v>
      </c>
    </row>
    <row r="30" spans="1:31" ht="15" customHeight="1" x14ac:dyDescent="0.25">
      <c r="A30" s="8">
        <v>1019</v>
      </c>
      <c r="B30" s="9" t="s">
        <v>602</v>
      </c>
      <c r="C30" s="21">
        <v>1911</v>
      </c>
      <c r="D30" s="38">
        <f t="shared" si="0"/>
        <v>3.8414762847637524E-3</v>
      </c>
      <c r="E30" s="1">
        <v>13249</v>
      </c>
      <c r="F30" s="38">
        <f t="shared" si="1"/>
        <v>5.5542466573488018E-3</v>
      </c>
      <c r="G30" s="61">
        <v>691</v>
      </c>
      <c r="H30" s="50">
        <f t="shared" si="2"/>
        <v>682.98940329893344</v>
      </c>
      <c r="I30" s="58">
        <f t="shared" si="3"/>
        <v>-8.0105967010665609</v>
      </c>
      <c r="J30" s="72">
        <f t="shared" si="10"/>
        <v>4.6978614710562767E-3</v>
      </c>
      <c r="K30" s="50">
        <f t="shared" si="4"/>
        <v>682.98940329893344</v>
      </c>
      <c r="L30" s="74">
        <f t="shared" si="11"/>
        <v>4.6819159198008432E-3</v>
      </c>
      <c r="M30" s="50">
        <f t="shared" si="12"/>
        <v>2.3182127877373659</v>
      </c>
      <c r="N30" s="52">
        <f t="shared" si="13"/>
        <v>680.67119051119607</v>
      </c>
      <c r="O30" s="52">
        <f t="shared" si="5"/>
        <v>-10.328809488803927</v>
      </c>
      <c r="P30" s="80" t="str">
        <f t="shared" si="14"/>
        <v>SAME</v>
      </c>
      <c r="Q30" s="77">
        <f t="shared" si="6"/>
        <v>680.67119051119607</v>
      </c>
      <c r="R30" s="77">
        <f t="shared" si="7"/>
        <v>-10.328809488803927</v>
      </c>
      <c r="S30" s="9" t="s">
        <v>603</v>
      </c>
      <c r="T30" s="9" t="s">
        <v>189</v>
      </c>
      <c r="U30" s="9" t="s">
        <v>604</v>
      </c>
      <c r="V30" s="9" t="s">
        <v>54</v>
      </c>
      <c r="W30" s="9" t="s">
        <v>605</v>
      </c>
      <c r="X30" s="9" t="s">
        <v>606</v>
      </c>
      <c r="Y30" s="9" t="s">
        <v>22</v>
      </c>
      <c r="Z30" s="9" t="s">
        <v>607</v>
      </c>
      <c r="AA30" s="9" t="s">
        <v>608</v>
      </c>
      <c r="AB30" s="9" t="s">
        <v>34</v>
      </c>
      <c r="AC30" s="51">
        <f t="shared" si="8"/>
        <v>0</v>
      </c>
      <c r="AD30" s="51">
        <f t="shared" si="9"/>
        <v>0</v>
      </c>
      <c r="AE30" s="62">
        <f t="shared" si="15"/>
        <v>0</v>
      </c>
    </row>
    <row r="31" spans="1:31" ht="15" customHeight="1" x14ac:dyDescent="0.25">
      <c r="A31" s="8">
        <v>1150</v>
      </c>
      <c r="B31" s="9" t="s">
        <v>722</v>
      </c>
      <c r="C31" s="21">
        <v>1252</v>
      </c>
      <c r="D31" s="38">
        <f t="shared" si="0"/>
        <v>2.5167599730634314E-3</v>
      </c>
      <c r="E31" s="1">
        <v>16424</v>
      </c>
      <c r="F31" s="38">
        <f t="shared" si="1"/>
        <v>6.8852703675973074E-3</v>
      </c>
      <c r="G31" s="61">
        <v>455</v>
      </c>
      <c r="H31" s="50">
        <f t="shared" si="2"/>
        <v>683.44789770083673</v>
      </c>
      <c r="I31" s="58">
        <f t="shared" si="3"/>
        <v>228.44789770083673</v>
      </c>
      <c r="J31" s="72">
        <f t="shared" si="10"/>
        <v>4.701015170330369E-3</v>
      </c>
      <c r="K31" s="50">
        <f t="shared" si="4"/>
        <v>683.44789770083673</v>
      </c>
      <c r="L31" s="74">
        <f t="shared" si="11"/>
        <v>4.6850589147419686E-3</v>
      </c>
      <c r="M31" s="50">
        <f t="shared" si="12"/>
        <v>2.3197690162534172</v>
      </c>
      <c r="N31" s="52">
        <f t="shared" si="13"/>
        <v>681.12812868458332</v>
      </c>
      <c r="O31" s="52">
        <f t="shared" si="5"/>
        <v>226.12812868458332</v>
      </c>
      <c r="P31" s="80" t="str">
        <f t="shared" si="14"/>
        <v>* 10%</v>
      </c>
      <c r="Q31" s="77">
        <f t="shared" si="6"/>
        <v>500.50000000000006</v>
      </c>
      <c r="R31" s="77">
        <f t="shared" si="7"/>
        <v>45.500000000000057</v>
      </c>
      <c r="S31" s="9" t="s">
        <v>723</v>
      </c>
      <c r="T31" s="9" t="s">
        <v>189</v>
      </c>
      <c r="U31" s="9" t="s">
        <v>724</v>
      </c>
      <c r="V31" s="9" t="s">
        <v>70</v>
      </c>
      <c r="W31" s="9" t="s">
        <v>725</v>
      </c>
      <c r="X31" s="9" t="s">
        <v>726</v>
      </c>
      <c r="Y31" s="9" t="s">
        <v>22</v>
      </c>
      <c r="Z31" s="9" t="s">
        <v>727</v>
      </c>
      <c r="AA31" s="9" t="s">
        <v>728</v>
      </c>
      <c r="AB31" s="9" t="s">
        <v>729</v>
      </c>
      <c r="AC31" s="51">
        <f t="shared" si="8"/>
        <v>683.44789770083673</v>
      </c>
      <c r="AD31" s="51">
        <f t="shared" si="9"/>
        <v>681.12812868458332</v>
      </c>
      <c r="AE31" s="62">
        <f t="shared" si="15"/>
        <v>500.50000000000006</v>
      </c>
    </row>
    <row r="32" spans="1:31" ht="15" customHeight="1" x14ac:dyDescent="0.25">
      <c r="A32" s="8">
        <v>1063</v>
      </c>
      <c r="B32" s="9" t="s">
        <v>234</v>
      </c>
      <c r="C32" s="21">
        <v>955</v>
      </c>
      <c r="D32" s="38">
        <f t="shared" si="0"/>
        <v>1.9197330465459881E-3</v>
      </c>
      <c r="E32" s="1">
        <v>18075</v>
      </c>
      <c r="F32" s="38">
        <f t="shared" si="1"/>
        <v>7.5774026969265299E-3</v>
      </c>
      <c r="G32" s="61">
        <v>935</v>
      </c>
      <c r="H32" s="50">
        <f t="shared" si="2"/>
        <v>690.3612542053994</v>
      </c>
      <c r="I32" s="58">
        <f t="shared" si="3"/>
        <v>-244.6387457946006</v>
      </c>
      <c r="J32" s="72">
        <f t="shared" si="10"/>
        <v>4.7485678717362591E-3</v>
      </c>
      <c r="K32" s="50">
        <f t="shared" si="4"/>
        <v>690.3612542053994</v>
      </c>
      <c r="L32" s="74">
        <f t="shared" si="11"/>
        <v>4.7324502120617068E-3</v>
      </c>
      <c r="M32" s="50">
        <f t="shared" si="12"/>
        <v>2.3432344336928281</v>
      </c>
      <c r="N32" s="52">
        <f t="shared" si="13"/>
        <v>688.01801977170658</v>
      </c>
      <c r="O32" s="52">
        <f t="shared" si="5"/>
        <v>-246.98198022829342</v>
      </c>
      <c r="P32" s="80" t="str">
        <f t="shared" si="14"/>
        <v>SAME</v>
      </c>
      <c r="Q32" s="77">
        <f t="shared" si="6"/>
        <v>688.01801977170658</v>
      </c>
      <c r="R32" s="77">
        <f t="shared" si="7"/>
        <v>-246.98198022829342</v>
      </c>
      <c r="S32" s="9" t="s">
        <v>235</v>
      </c>
      <c r="T32" s="9" t="s">
        <v>189</v>
      </c>
      <c r="U32" s="9" t="s">
        <v>236</v>
      </c>
      <c r="V32" s="9" t="s">
        <v>70</v>
      </c>
      <c r="W32" s="9" t="s">
        <v>237</v>
      </c>
      <c r="X32" s="9" t="s">
        <v>238</v>
      </c>
      <c r="Y32" s="9" t="s">
        <v>239</v>
      </c>
      <c r="Z32" s="9" t="s">
        <v>240</v>
      </c>
      <c r="AA32" s="9" t="s">
        <v>241</v>
      </c>
      <c r="AB32" s="9" t="s">
        <v>242</v>
      </c>
      <c r="AC32" s="51">
        <f t="shared" si="8"/>
        <v>690.3612542053994</v>
      </c>
      <c r="AD32" s="51">
        <f t="shared" si="9"/>
        <v>688.01801977170658</v>
      </c>
      <c r="AE32" s="62">
        <f t="shared" si="15"/>
        <v>688.01801977170658</v>
      </c>
    </row>
    <row r="33" spans="1:31" ht="15" customHeight="1" x14ac:dyDescent="0.25">
      <c r="A33" s="8">
        <v>1009</v>
      </c>
      <c r="B33" s="9" t="s">
        <v>416</v>
      </c>
      <c r="C33" s="21">
        <v>1059</v>
      </c>
      <c r="D33" s="38">
        <f t="shared" si="0"/>
        <v>2.1287929804106823E-3</v>
      </c>
      <c r="E33" s="1">
        <v>17683</v>
      </c>
      <c r="F33" s="38">
        <f t="shared" si="1"/>
        <v>7.4130684309682898E-3</v>
      </c>
      <c r="G33" s="61">
        <v>455</v>
      </c>
      <c r="H33" s="50">
        <f t="shared" si="2"/>
        <v>693.61243108915562</v>
      </c>
      <c r="I33" s="58">
        <f t="shared" si="3"/>
        <v>238.61243108915562</v>
      </c>
      <c r="J33" s="72">
        <f t="shared" si="10"/>
        <v>4.7709307056894856E-3</v>
      </c>
      <c r="K33" s="50">
        <f t="shared" si="4"/>
        <v>693.61243108915562</v>
      </c>
      <c r="L33" s="74">
        <f t="shared" si="11"/>
        <v>4.7547371417514259E-3</v>
      </c>
      <c r="M33" s="50">
        <f t="shared" si="12"/>
        <v>2.3542696266119947</v>
      </c>
      <c r="N33" s="52">
        <f t="shared" si="13"/>
        <v>691.25816146254363</v>
      </c>
      <c r="O33" s="52">
        <f t="shared" si="5"/>
        <v>236.25816146254363</v>
      </c>
      <c r="P33" s="80" t="str">
        <f t="shared" si="14"/>
        <v>* 10%</v>
      </c>
      <c r="Q33" s="77">
        <f t="shared" si="6"/>
        <v>500.50000000000006</v>
      </c>
      <c r="R33" s="77">
        <f t="shared" si="7"/>
        <v>45.500000000000057</v>
      </c>
      <c r="S33" s="9" t="s">
        <v>417</v>
      </c>
      <c r="T33" s="9" t="s">
        <v>189</v>
      </c>
      <c r="U33" s="9" t="s">
        <v>18</v>
      </c>
      <c r="V33" s="9" t="s">
        <v>19</v>
      </c>
      <c r="W33" s="9" t="s">
        <v>418</v>
      </c>
      <c r="X33" s="9" t="s">
        <v>419</v>
      </c>
      <c r="Y33" s="9" t="s">
        <v>22</v>
      </c>
      <c r="Z33" s="9" t="s">
        <v>420</v>
      </c>
      <c r="AA33" s="9" t="s">
        <v>421</v>
      </c>
      <c r="AB33" s="9" t="s">
        <v>422</v>
      </c>
      <c r="AC33" s="51">
        <f t="shared" si="8"/>
        <v>693.61243108915562</v>
      </c>
      <c r="AD33" s="51">
        <f t="shared" si="9"/>
        <v>691.25816146254363</v>
      </c>
      <c r="AE33" s="62">
        <f t="shared" si="15"/>
        <v>500.50000000000006</v>
      </c>
    </row>
    <row r="34" spans="1:31" ht="15" customHeight="1" x14ac:dyDescent="0.25">
      <c r="A34" s="8">
        <v>660</v>
      </c>
      <c r="B34" s="9" t="s">
        <v>588</v>
      </c>
      <c r="C34" s="21">
        <v>599</v>
      </c>
      <c r="D34" s="38">
        <f t="shared" ref="D34:D65" si="16">C34/$C$83</f>
        <v>1.2041048113937663E-3</v>
      </c>
      <c r="E34" s="1">
        <v>20146</v>
      </c>
      <c r="F34" s="38">
        <f t="shared" ref="F34:F65" si="17">E34/$E$83</f>
        <v>8.4456074540681537E-3</v>
      </c>
      <c r="G34" s="61">
        <v>455</v>
      </c>
      <c r="H34" s="50">
        <f t="shared" ref="H34:H65" si="18">((D34*$D$85)+(F34*$F$85)) *$C$90</f>
        <v>701.45227384837938</v>
      </c>
      <c r="I34" s="58">
        <f t="shared" ref="I34:I65" si="19">H34-G34</f>
        <v>246.45227384837938</v>
      </c>
      <c r="J34" s="72">
        <f t="shared" si="10"/>
        <v>4.8248561327309597E-3</v>
      </c>
      <c r="K34" s="50">
        <f t="shared" ref="K34:K65" si="20">IF(((D34*$D$85)+(F34*$F$85))*$C$90&lt;=$C$94,$C$94,((D34*$D$85)+(F34*$F$85))*$C$90)</f>
        <v>701.45227384837938</v>
      </c>
      <c r="L34" s="74">
        <f t="shared" si="11"/>
        <v>4.8084795343066441E-3</v>
      </c>
      <c r="M34" s="50">
        <f t="shared" si="12"/>
        <v>2.3808797374722417</v>
      </c>
      <c r="N34" s="52">
        <f t="shared" si="13"/>
        <v>699.07139411090714</v>
      </c>
      <c r="O34" s="52">
        <f t="shared" ref="O34:O65" si="21">N34-G34</f>
        <v>244.07139411090714</v>
      </c>
      <c r="P34" s="80" t="str">
        <f t="shared" si="14"/>
        <v>* 10%</v>
      </c>
      <c r="Q34" s="77">
        <f t="shared" ref="Q34:Q65" si="22">IF(H34&lt;$C$94,$C$94,IF((N34-G34)/G34&gt;=0.1,G34*1.1,N34))</f>
        <v>500.50000000000006</v>
      </c>
      <c r="R34" s="77">
        <f t="shared" ref="R34:R65" si="23">Q34-G34</f>
        <v>45.500000000000057</v>
      </c>
      <c r="S34" s="9" t="s">
        <v>589</v>
      </c>
      <c r="T34" s="9" t="s">
        <v>189</v>
      </c>
      <c r="U34" s="9" t="s">
        <v>590</v>
      </c>
      <c r="V34" s="9" t="s">
        <v>38</v>
      </c>
      <c r="W34" s="9" t="s">
        <v>471</v>
      </c>
      <c r="X34" s="9" t="s">
        <v>591</v>
      </c>
      <c r="Y34" s="9" t="s">
        <v>22</v>
      </c>
      <c r="Z34" s="9" t="s">
        <v>592</v>
      </c>
      <c r="AA34" s="9" t="s">
        <v>593</v>
      </c>
      <c r="AB34" s="9" t="s">
        <v>594</v>
      </c>
      <c r="AC34" s="51">
        <f t="shared" ref="AC34:AC65" si="24">IF(LEN(TRIM(AB34))&gt;0,H34,0)</f>
        <v>701.45227384837938</v>
      </c>
      <c r="AD34" s="51">
        <f t="shared" ref="AD34:AD65" si="25">IF(LEN(TRIM(AB34))&gt;0,N34,0)</f>
        <v>699.07139411090714</v>
      </c>
      <c r="AE34" s="62">
        <f t="shared" si="15"/>
        <v>500.50000000000006</v>
      </c>
    </row>
    <row r="35" spans="1:31" ht="15" customHeight="1" x14ac:dyDescent="0.25">
      <c r="A35" s="8">
        <v>1249</v>
      </c>
      <c r="B35" s="9" t="s">
        <v>691</v>
      </c>
      <c r="C35" s="21">
        <v>1102</v>
      </c>
      <c r="D35" s="38">
        <f t="shared" si="16"/>
        <v>2.215231222297046E-3</v>
      </c>
      <c r="E35" s="1">
        <v>18377</v>
      </c>
      <c r="F35" s="38">
        <f t="shared" si="17"/>
        <v>7.7040071569249701E-3</v>
      </c>
      <c r="G35" s="61">
        <v>691</v>
      </c>
      <c r="H35" s="50">
        <f t="shared" si="18"/>
        <v>721.04453734365632</v>
      </c>
      <c r="I35" s="58">
        <f t="shared" si="19"/>
        <v>30.044537343656316</v>
      </c>
      <c r="J35" s="72">
        <f t="shared" si="10"/>
        <v>4.9596191896110076E-3</v>
      </c>
      <c r="K35" s="50">
        <f t="shared" si="20"/>
        <v>721.04453734365632</v>
      </c>
      <c r="L35" s="74">
        <f t="shared" si="11"/>
        <v>4.9427851764152981E-3</v>
      </c>
      <c r="M35" s="50">
        <f t="shared" si="12"/>
        <v>2.447380089536523</v>
      </c>
      <c r="N35" s="52">
        <f t="shared" si="13"/>
        <v>718.59715725411979</v>
      </c>
      <c r="O35" s="52">
        <f t="shared" si="21"/>
        <v>27.597157254119793</v>
      </c>
      <c r="P35" s="80" t="str">
        <f t="shared" si="14"/>
        <v>SAME</v>
      </c>
      <c r="Q35" s="77">
        <f t="shared" si="22"/>
        <v>718.59715725411979</v>
      </c>
      <c r="R35" s="77">
        <f t="shared" si="23"/>
        <v>27.597157254119793</v>
      </c>
      <c r="S35" s="9" t="s">
        <v>692</v>
      </c>
      <c r="T35" s="9" t="s">
        <v>189</v>
      </c>
      <c r="U35" s="9" t="s">
        <v>693</v>
      </c>
      <c r="V35" s="9" t="s">
        <v>29</v>
      </c>
      <c r="W35" s="9" t="s">
        <v>694</v>
      </c>
      <c r="X35" s="9" t="s">
        <v>695</v>
      </c>
      <c r="Y35" s="9" t="s">
        <v>22</v>
      </c>
      <c r="Z35" s="9" t="s">
        <v>696</v>
      </c>
      <c r="AA35" s="9" t="s">
        <v>697</v>
      </c>
      <c r="AB35" s="9" t="s">
        <v>698</v>
      </c>
      <c r="AC35" s="51">
        <f t="shared" si="24"/>
        <v>721.04453734365632</v>
      </c>
      <c r="AD35" s="51">
        <f t="shared" si="25"/>
        <v>718.59715725411979</v>
      </c>
      <c r="AE35" s="62">
        <f t="shared" si="15"/>
        <v>718.59715725411979</v>
      </c>
    </row>
    <row r="36" spans="1:31" ht="15" customHeight="1" x14ac:dyDescent="0.25">
      <c r="A36" s="8">
        <v>1135</v>
      </c>
      <c r="B36" s="9" t="s">
        <v>512</v>
      </c>
      <c r="C36" s="21">
        <v>2124</v>
      </c>
      <c r="D36" s="38">
        <f t="shared" si="16"/>
        <v>4.26964711085202E-3</v>
      </c>
      <c r="E36" s="1">
        <v>13751</v>
      </c>
      <c r="F36" s="38">
        <f t="shared" si="17"/>
        <v>5.7646951305912429E-3</v>
      </c>
      <c r="G36" s="61">
        <v>691</v>
      </c>
      <c r="H36" s="50">
        <f t="shared" si="18"/>
        <v>729.41161230534283</v>
      </c>
      <c r="I36" s="58">
        <f t="shared" si="19"/>
        <v>38.411612305342828</v>
      </c>
      <c r="J36" s="72">
        <f t="shared" si="10"/>
        <v>5.0171711207216314E-3</v>
      </c>
      <c r="K36" s="50">
        <f t="shared" si="20"/>
        <v>729.41161230534283</v>
      </c>
      <c r="L36" s="74">
        <f t="shared" si="11"/>
        <v>5.0001417639056337E-3</v>
      </c>
      <c r="M36" s="50">
        <f t="shared" si="12"/>
        <v>2.4757797397776358</v>
      </c>
      <c r="N36" s="52">
        <f t="shared" si="13"/>
        <v>726.93583256556519</v>
      </c>
      <c r="O36" s="52">
        <f t="shared" si="21"/>
        <v>35.935832565565192</v>
      </c>
      <c r="P36" s="80" t="str">
        <f t="shared" si="14"/>
        <v>SAME</v>
      </c>
      <c r="Q36" s="77">
        <f t="shared" si="22"/>
        <v>726.93583256556519</v>
      </c>
      <c r="R36" s="77">
        <f t="shared" si="23"/>
        <v>35.935832565565192</v>
      </c>
      <c r="S36" s="9" t="s">
        <v>513</v>
      </c>
      <c r="T36" s="9" t="s">
        <v>189</v>
      </c>
      <c r="U36" s="9" t="s">
        <v>514</v>
      </c>
      <c r="V36" s="9" t="s">
        <v>70</v>
      </c>
      <c r="W36" s="9" t="s">
        <v>426</v>
      </c>
      <c r="X36" s="9" t="s">
        <v>515</v>
      </c>
      <c r="Y36" s="9" t="s">
        <v>22</v>
      </c>
      <c r="Z36" s="9" t="s">
        <v>516</v>
      </c>
      <c r="AA36" s="9" t="s">
        <v>517</v>
      </c>
      <c r="AB36" s="9" t="s">
        <v>518</v>
      </c>
      <c r="AC36" s="51">
        <f t="shared" si="24"/>
        <v>729.41161230534283</v>
      </c>
      <c r="AD36" s="51">
        <f t="shared" si="25"/>
        <v>726.93583256556519</v>
      </c>
      <c r="AE36" s="62">
        <f t="shared" si="15"/>
        <v>726.93583256556519</v>
      </c>
    </row>
    <row r="37" spans="1:31" ht="15" customHeight="1" x14ac:dyDescent="0.25">
      <c r="A37" s="8">
        <v>1572</v>
      </c>
      <c r="B37" s="9" t="s">
        <v>563</v>
      </c>
      <c r="C37" s="21">
        <v>1679</v>
      </c>
      <c r="D37" s="38">
        <f t="shared" si="16"/>
        <v>3.3751118169117423E-3</v>
      </c>
      <c r="E37" s="1">
        <v>16065</v>
      </c>
      <c r="F37" s="38">
        <f t="shared" si="17"/>
        <v>6.7347703638243267E-3</v>
      </c>
      <c r="G37" s="61">
        <v>455</v>
      </c>
      <c r="H37" s="50">
        <f t="shared" si="18"/>
        <v>734.90272548318956</v>
      </c>
      <c r="I37" s="58">
        <f t="shared" si="19"/>
        <v>279.90272548318956</v>
      </c>
      <c r="J37" s="72">
        <f t="shared" si="10"/>
        <v>5.0549410903680345E-3</v>
      </c>
      <c r="K37" s="50">
        <f t="shared" si="20"/>
        <v>734.90272548318956</v>
      </c>
      <c r="L37" s="74">
        <f t="shared" si="11"/>
        <v>5.0377835341594776E-3</v>
      </c>
      <c r="M37" s="50">
        <f t="shared" si="12"/>
        <v>2.4944177577708615</v>
      </c>
      <c r="N37" s="52">
        <f t="shared" si="13"/>
        <v>732.40830772541869</v>
      </c>
      <c r="O37" s="52">
        <f t="shared" si="21"/>
        <v>277.40830772541869</v>
      </c>
      <c r="P37" s="80" t="str">
        <f t="shared" si="14"/>
        <v>* 10%</v>
      </c>
      <c r="Q37" s="77">
        <f t="shared" si="22"/>
        <v>500.50000000000006</v>
      </c>
      <c r="R37" s="77">
        <f t="shared" si="23"/>
        <v>45.500000000000057</v>
      </c>
      <c r="S37" s="9" t="s">
        <v>564</v>
      </c>
      <c r="T37" s="9" t="s">
        <v>189</v>
      </c>
      <c r="U37" s="9" t="s">
        <v>565</v>
      </c>
      <c r="V37" s="9" t="s">
        <v>70</v>
      </c>
      <c r="W37" s="9" t="s">
        <v>566</v>
      </c>
      <c r="X37" s="9" t="s">
        <v>567</v>
      </c>
      <c r="Y37" s="9" t="s">
        <v>22</v>
      </c>
      <c r="Z37" s="9" t="s">
        <v>568</v>
      </c>
      <c r="AA37" s="9" t="s">
        <v>569</v>
      </c>
      <c r="AB37" s="9" t="s">
        <v>570</v>
      </c>
      <c r="AC37" s="51">
        <f t="shared" si="24"/>
        <v>734.90272548318956</v>
      </c>
      <c r="AD37" s="51">
        <f t="shared" si="25"/>
        <v>732.40830772541869</v>
      </c>
      <c r="AE37" s="62">
        <f t="shared" si="15"/>
        <v>500.50000000000006</v>
      </c>
    </row>
    <row r="38" spans="1:31" ht="15" customHeight="1" x14ac:dyDescent="0.25">
      <c r="A38" s="8">
        <v>974</v>
      </c>
      <c r="B38" s="9" t="s">
        <v>730</v>
      </c>
      <c r="C38" s="21">
        <v>1669</v>
      </c>
      <c r="D38" s="38">
        <f t="shared" si="16"/>
        <v>3.3550099001939835E-3</v>
      </c>
      <c r="E38" s="1">
        <v>17098</v>
      </c>
      <c r="F38" s="38">
        <f t="shared" si="17"/>
        <v>7.1678246922295885E-3</v>
      </c>
      <c r="G38" s="61">
        <v>455</v>
      </c>
      <c r="H38" s="50">
        <f t="shared" si="18"/>
        <v>764.92086490545398</v>
      </c>
      <c r="I38" s="58">
        <f t="shared" si="19"/>
        <v>309.92086490545398</v>
      </c>
      <c r="J38" s="72">
        <f t="shared" si="10"/>
        <v>5.261417296211786E-3</v>
      </c>
      <c r="K38" s="50">
        <f t="shared" si="20"/>
        <v>764.92086490545398</v>
      </c>
      <c r="L38" s="74">
        <f t="shared" si="11"/>
        <v>5.243558915395353E-3</v>
      </c>
      <c r="M38" s="50">
        <f t="shared" si="12"/>
        <v>2.5963057729239836</v>
      </c>
      <c r="N38" s="52">
        <f t="shared" si="13"/>
        <v>762.32455913253</v>
      </c>
      <c r="O38" s="52">
        <f t="shared" si="21"/>
        <v>307.32455913253</v>
      </c>
      <c r="P38" s="80" t="str">
        <f t="shared" si="14"/>
        <v>* 10%</v>
      </c>
      <c r="Q38" s="77">
        <f t="shared" si="22"/>
        <v>500.50000000000006</v>
      </c>
      <c r="R38" s="77">
        <f t="shared" si="23"/>
        <v>45.500000000000057</v>
      </c>
      <c r="S38" s="9" t="s">
        <v>731</v>
      </c>
      <c r="T38" s="9" t="s">
        <v>189</v>
      </c>
      <c r="U38" s="9" t="s">
        <v>732</v>
      </c>
      <c r="V38" s="9" t="s">
        <v>19</v>
      </c>
      <c r="W38" s="9" t="s">
        <v>733</v>
      </c>
      <c r="X38" s="9" t="s">
        <v>734</v>
      </c>
      <c r="Y38" s="9" t="s">
        <v>22</v>
      </c>
      <c r="Z38" s="6" t="s">
        <v>735</v>
      </c>
      <c r="AA38" s="9" t="s">
        <v>736</v>
      </c>
      <c r="AB38" s="9" t="s">
        <v>34</v>
      </c>
      <c r="AC38" s="51">
        <f t="shared" si="24"/>
        <v>0</v>
      </c>
      <c r="AD38" s="51">
        <f t="shared" si="25"/>
        <v>0</v>
      </c>
      <c r="AE38" s="62">
        <f t="shared" si="15"/>
        <v>0</v>
      </c>
    </row>
    <row r="39" spans="1:31" ht="15" customHeight="1" x14ac:dyDescent="0.25">
      <c r="A39" s="8">
        <v>770</v>
      </c>
      <c r="B39" s="9" t="s">
        <v>660</v>
      </c>
      <c r="C39" s="21">
        <v>1508</v>
      </c>
      <c r="D39" s="38">
        <f t="shared" si="16"/>
        <v>3.031369041038063E-3</v>
      </c>
      <c r="E39" s="1">
        <v>19848</v>
      </c>
      <c r="F39" s="38">
        <f t="shared" si="17"/>
        <v>8.3206798743345935E-3</v>
      </c>
      <c r="G39" s="61">
        <v>455</v>
      </c>
      <c r="H39" s="50">
        <f t="shared" si="18"/>
        <v>825.19771631190747</v>
      </c>
      <c r="I39" s="58">
        <f t="shared" si="19"/>
        <v>370.19771631190747</v>
      </c>
      <c r="J39" s="72">
        <f t="shared" si="10"/>
        <v>5.6760244576863281E-3</v>
      </c>
      <c r="K39" s="50">
        <f t="shared" si="20"/>
        <v>825.19771631190747</v>
      </c>
      <c r="L39" s="74">
        <f t="shared" si="11"/>
        <v>5.656758811077813E-3</v>
      </c>
      <c r="M39" s="50">
        <f t="shared" si="12"/>
        <v>2.800898358196946</v>
      </c>
      <c r="N39" s="52">
        <f t="shared" si="13"/>
        <v>822.39681795371052</v>
      </c>
      <c r="O39" s="52">
        <f t="shared" si="21"/>
        <v>367.39681795371052</v>
      </c>
      <c r="P39" s="80" t="str">
        <f t="shared" si="14"/>
        <v>* 10%</v>
      </c>
      <c r="Q39" s="77">
        <f t="shared" si="22"/>
        <v>500.50000000000006</v>
      </c>
      <c r="R39" s="77">
        <f t="shared" si="23"/>
        <v>45.500000000000057</v>
      </c>
      <c r="S39" s="9" t="s">
        <v>661</v>
      </c>
      <c r="T39" s="9" t="s">
        <v>189</v>
      </c>
      <c r="U39" s="9" t="s">
        <v>662</v>
      </c>
      <c r="V39" s="9" t="s">
        <v>38</v>
      </c>
      <c r="W39" s="9" t="s">
        <v>663</v>
      </c>
      <c r="X39" s="9" t="s">
        <v>664</v>
      </c>
      <c r="Y39" s="9" t="s">
        <v>22</v>
      </c>
      <c r="Z39" s="9" t="s">
        <v>665</v>
      </c>
      <c r="AA39" s="9" t="s">
        <v>666</v>
      </c>
      <c r="AB39" s="9" t="s">
        <v>667</v>
      </c>
      <c r="AC39" s="51">
        <f t="shared" si="24"/>
        <v>825.19771631190747</v>
      </c>
      <c r="AD39" s="51">
        <f t="shared" si="25"/>
        <v>822.39681795371052</v>
      </c>
      <c r="AE39" s="62">
        <f t="shared" si="15"/>
        <v>500.50000000000006</v>
      </c>
    </row>
    <row r="40" spans="1:31" ht="15" customHeight="1" x14ac:dyDescent="0.25">
      <c r="A40" s="8">
        <v>1075</v>
      </c>
      <c r="B40" s="9" t="s">
        <v>527</v>
      </c>
      <c r="C40" s="21">
        <v>1227</v>
      </c>
      <c r="D40" s="38">
        <f t="shared" si="16"/>
        <v>2.466505181269034E-3</v>
      </c>
      <c r="E40" s="1">
        <v>21213</v>
      </c>
      <c r="F40" s="38">
        <f t="shared" si="17"/>
        <v>8.892915264724896E-3</v>
      </c>
      <c r="G40" s="61">
        <v>455</v>
      </c>
      <c r="H40" s="50">
        <f t="shared" si="18"/>
        <v>825.73356409407836</v>
      </c>
      <c r="I40" s="58">
        <f t="shared" si="19"/>
        <v>370.73356409407836</v>
      </c>
      <c r="J40" s="72">
        <f t="shared" si="10"/>
        <v>5.6797102229969648E-3</v>
      </c>
      <c r="K40" s="50">
        <f t="shared" si="20"/>
        <v>825.73356409407836</v>
      </c>
      <c r="L40" s="74">
        <f t="shared" si="11"/>
        <v>5.6604320661090297E-3</v>
      </c>
      <c r="M40" s="50">
        <f t="shared" si="12"/>
        <v>2.802717140706477</v>
      </c>
      <c r="N40" s="52">
        <f t="shared" si="13"/>
        <v>822.93084695337188</v>
      </c>
      <c r="O40" s="52">
        <f t="shared" si="21"/>
        <v>367.93084695337188</v>
      </c>
      <c r="P40" s="80" t="str">
        <f t="shared" si="14"/>
        <v>* 10%</v>
      </c>
      <c r="Q40" s="77">
        <f t="shared" si="22"/>
        <v>500.50000000000006</v>
      </c>
      <c r="R40" s="77">
        <f t="shared" si="23"/>
        <v>45.500000000000057</v>
      </c>
      <c r="S40" s="9" t="s">
        <v>528</v>
      </c>
      <c r="T40" s="9" t="s">
        <v>189</v>
      </c>
      <c r="U40" s="9" t="s">
        <v>529</v>
      </c>
      <c r="V40" s="9" t="s">
        <v>70</v>
      </c>
      <c r="W40" s="9" t="s">
        <v>289</v>
      </c>
      <c r="X40" s="9" t="s">
        <v>530</v>
      </c>
      <c r="Y40" s="9" t="s">
        <v>22</v>
      </c>
      <c r="Z40" s="15" t="s">
        <v>531</v>
      </c>
      <c r="AA40" s="9" t="s">
        <v>532</v>
      </c>
      <c r="AB40" s="9" t="s">
        <v>533</v>
      </c>
      <c r="AC40" s="51">
        <f t="shared" si="24"/>
        <v>825.73356409407836</v>
      </c>
      <c r="AD40" s="51">
        <f t="shared" si="25"/>
        <v>822.93084695337188</v>
      </c>
      <c r="AE40" s="62">
        <f t="shared" si="15"/>
        <v>500.50000000000006</v>
      </c>
    </row>
    <row r="41" spans="1:31" ht="15" customHeight="1" x14ac:dyDescent="0.25">
      <c r="A41" s="8">
        <v>1239</v>
      </c>
      <c r="B41" s="9" t="s">
        <v>609</v>
      </c>
      <c r="C41" s="21">
        <v>2387</v>
      </c>
      <c r="D41" s="38">
        <f t="shared" si="16"/>
        <v>4.7983275205290823E-3</v>
      </c>
      <c r="E41" s="1">
        <v>16594</v>
      </c>
      <c r="F41" s="38">
        <f t="shared" si="17"/>
        <v>6.9565377788547078E-3</v>
      </c>
      <c r="G41" s="61">
        <v>455</v>
      </c>
      <c r="H41" s="50">
        <f t="shared" si="18"/>
        <v>854.47905245281117</v>
      </c>
      <c r="I41" s="58">
        <f t="shared" si="19"/>
        <v>399.47905245281117</v>
      </c>
      <c r="J41" s="72">
        <f t="shared" si="10"/>
        <v>5.877432649691895E-3</v>
      </c>
      <c r="K41" s="50">
        <f t="shared" si="20"/>
        <v>854.47905245281117</v>
      </c>
      <c r="L41" s="74">
        <f t="shared" si="11"/>
        <v>5.8574833804034268E-3</v>
      </c>
      <c r="M41" s="50">
        <f t="shared" si="12"/>
        <v>2.9002855046974219</v>
      </c>
      <c r="N41" s="52">
        <f t="shared" si="13"/>
        <v>851.57876694811375</v>
      </c>
      <c r="O41" s="52">
        <f t="shared" si="21"/>
        <v>396.57876694811375</v>
      </c>
      <c r="P41" s="80" t="str">
        <f t="shared" si="14"/>
        <v>* 10%</v>
      </c>
      <c r="Q41" s="77">
        <f t="shared" si="22"/>
        <v>500.50000000000006</v>
      </c>
      <c r="R41" s="77">
        <f t="shared" si="23"/>
        <v>45.500000000000057</v>
      </c>
      <c r="S41" s="9" t="s">
        <v>610</v>
      </c>
      <c r="T41" s="9" t="s">
        <v>189</v>
      </c>
      <c r="U41" s="9" t="s">
        <v>611</v>
      </c>
      <c r="V41" s="9" t="s">
        <v>29</v>
      </c>
      <c r="W41" s="9" t="s">
        <v>612</v>
      </c>
      <c r="X41" s="9" t="s">
        <v>613</v>
      </c>
      <c r="Y41" s="9" t="s">
        <v>22</v>
      </c>
      <c r="Z41" s="9" t="s">
        <v>614</v>
      </c>
      <c r="AA41" s="9" t="s">
        <v>615</v>
      </c>
      <c r="AB41" s="9" t="s">
        <v>616</v>
      </c>
      <c r="AC41" s="51">
        <f t="shared" si="24"/>
        <v>854.47905245281117</v>
      </c>
      <c r="AD41" s="51">
        <f t="shared" si="25"/>
        <v>851.57876694811375</v>
      </c>
      <c r="AE41" s="62">
        <f t="shared" si="15"/>
        <v>500.50000000000006</v>
      </c>
    </row>
    <row r="42" spans="1:31" ht="15" customHeight="1" x14ac:dyDescent="0.25">
      <c r="A42" s="8">
        <v>1156</v>
      </c>
      <c r="B42" s="9" t="s">
        <v>759</v>
      </c>
      <c r="C42" s="21">
        <v>1800</v>
      </c>
      <c r="D42" s="38">
        <f t="shared" si="16"/>
        <v>3.6183450091966268E-3</v>
      </c>
      <c r="E42" s="1">
        <v>20732</v>
      </c>
      <c r="F42" s="38">
        <f t="shared" si="17"/>
        <v>8.6912704128730752E-3</v>
      </c>
      <c r="G42" s="61">
        <v>691</v>
      </c>
      <c r="H42" s="50">
        <f t="shared" si="18"/>
        <v>894.804683339078</v>
      </c>
      <c r="I42" s="58">
        <f t="shared" si="19"/>
        <v>203.804683339078</v>
      </c>
      <c r="J42" s="72">
        <f t="shared" si="10"/>
        <v>6.1548077110348508E-3</v>
      </c>
      <c r="K42" s="50">
        <f t="shared" si="20"/>
        <v>894.804683339078</v>
      </c>
      <c r="L42" s="74">
        <f t="shared" si="11"/>
        <v>6.1339169711890074E-3</v>
      </c>
      <c r="M42" s="50">
        <f t="shared" si="12"/>
        <v>3.0371593606350871</v>
      </c>
      <c r="N42" s="52">
        <f t="shared" si="13"/>
        <v>891.76752397844291</v>
      </c>
      <c r="O42" s="52">
        <f t="shared" si="21"/>
        <v>200.76752397844291</v>
      </c>
      <c r="P42" s="80" t="str">
        <f t="shared" si="14"/>
        <v>* 10%</v>
      </c>
      <c r="Q42" s="77">
        <f t="shared" si="22"/>
        <v>760.1</v>
      </c>
      <c r="R42" s="77">
        <f t="shared" si="23"/>
        <v>69.100000000000023</v>
      </c>
      <c r="S42" s="9" t="s">
        <v>760</v>
      </c>
      <c r="T42" s="9" t="s">
        <v>189</v>
      </c>
      <c r="U42" s="9" t="s">
        <v>761</v>
      </c>
      <c r="V42" s="9" t="s">
        <v>70</v>
      </c>
      <c r="W42" s="9" t="s">
        <v>762</v>
      </c>
      <c r="X42" s="9" t="s">
        <v>763</v>
      </c>
      <c r="Y42" s="9" t="s">
        <v>22</v>
      </c>
      <c r="Z42" s="9" t="s">
        <v>764</v>
      </c>
      <c r="AA42" s="9" t="s">
        <v>765</v>
      </c>
      <c r="AB42" s="9" t="s">
        <v>766</v>
      </c>
      <c r="AC42" s="51">
        <f t="shared" si="24"/>
        <v>894.804683339078</v>
      </c>
      <c r="AD42" s="51">
        <f t="shared" si="25"/>
        <v>891.76752397844291</v>
      </c>
      <c r="AE42" s="62">
        <f t="shared" si="15"/>
        <v>760.1</v>
      </c>
    </row>
    <row r="43" spans="1:31" ht="15" customHeight="1" x14ac:dyDescent="0.25">
      <c r="A43" s="8">
        <v>1004</v>
      </c>
      <c r="B43" s="9" t="s">
        <v>226</v>
      </c>
      <c r="C43" s="21">
        <v>1200</v>
      </c>
      <c r="D43" s="38">
        <f t="shared" si="16"/>
        <v>2.4122300061310848E-3</v>
      </c>
      <c r="E43" s="1">
        <v>23753</v>
      </c>
      <c r="F43" s="38">
        <f t="shared" si="17"/>
        <v>9.9577342329236988E-3</v>
      </c>
      <c r="G43" s="61">
        <v>455</v>
      </c>
      <c r="H43" s="50">
        <f t="shared" si="18"/>
        <v>899.19153071169444</v>
      </c>
      <c r="I43" s="58">
        <f t="shared" si="19"/>
        <v>444.19153071169444</v>
      </c>
      <c r="J43" s="72">
        <f t="shared" si="10"/>
        <v>6.1849821195273918E-3</v>
      </c>
      <c r="K43" s="50">
        <f t="shared" si="20"/>
        <v>899.19153071169444</v>
      </c>
      <c r="L43" s="74">
        <f t="shared" si="11"/>
        <v>6.1639889612555947E-3</v>
      </c>
      <c r="M43" s="50">
        <f t="shared" si="12"/>
        <v>3.0520492632132346</v>
      </c>
      <c r="N43" s="52">
        <f t="shared" si="13"/>
        <v>896.13948144848121</v>
      </c>
      <c r="O43" s="52">
        <f t="shared" si="21"/>
        <v>441.13948144848121</v>
      </c>
      <c r="P43" s="80" t="str">
        <f t="shared" si="14"/>
        <v>* 10%</v>
      </c>
      <c r="Q43" s="77">
        <f t="shared" si="22"/>
        <v>500.50000000000006</v>
      </c>
      <c r="R43" s="77">
        <f t="shared" si="23"/>
        <v>45.500000000000057</v>
      </c>
      <c r="S43" s="9" t="s">
        <v>227</v>
      </c>
      <c r="T43" s="9" t="s">
        <v>189</v>
      </c>
      <c r="U43" s="9" t="s">
        <v>228</v>
      </c>
      <c r="V43" s="9" t="s">
        <v>19</v>
      </c>
      <c r="W43" s="9" t="s">
        <v>229</v>
      </c>
      <c r="X43" s="9" t="s">
        <v>230</v>
      </c>
      <c r="Y43" s="9" t="s">
        <v>22</v>
      </c>
      <c r="Z43" s="9" t="s">
        <v>231</v>
      </c>
      <c r="AA43" s="9" t="s">
        <v>232</v>
      </c>
      <c r="AB43" s="9" t="s">
        <v>233</v>
      </c>
      <c r="AC43" s="51">
        <f t="shared" si="24"/>
        <v>899.19153071169444</v>
      </c>
      <c r="AD43" s="51">
        <f t="shared" si="25"/>
        <v>896.13948144848121</v>
      </c>
      <c r="AE43" s="62">
        <f t="shared" si="15"/>
        <v>500.50000000000006</v>
      </c>
    </row>
    <row r="44" spans="1:31" ht="15" customHeight="1" x14ac:dyDescent="0.25">
      <c r="A44" s="8">
        <v>1259</v>
      </c>
      <c r="B44" s="9" t="s">
        <v>541</v>
      </c>
      <c r="C44" s="21">
        <v>1654</v>
      </c>
      <c r="D44" s="38">
        <f t="shared" si="16"/>
        <v>3.3248570251173449E-3</v>
      </c>
      <c r="E44" s="1">
        <v>23611</v>
      </c>
      <c r="F44" s="38">
        <f t="shared" si="17"/>
        <v>9.8982049835204585E-3</v>
      </c>
      <c r="G44" s="61">
        <v>691</v>
      </c>
      <c r="H44" s="50">
        <f t="shared" si="18"/>
        <v>961.20450621053897</v>
      </c>
      <c r="I44" s="58">
        <f t="shared" si="19"/>
        <v>270.20450621053897</v>
      </c>
      <c r="J44" s="72">
        <f t="shared" si="10"/>
        <v>6.6115310043189015E-3</v>
      </c>
      <c r="K44" s="50">
        <f t="shared" si="20"/>
        <v>961.20450621053897</v>
      </c>
      <c r="L44" s="74">
        <f t="shared" si="11"/>
        <v>6.5890900474801827E-3</v>
      </c>
      <c r="M44" s="50">
        <f t="shared" si="12"/>
        <v>3.2625346266942188</v>
      </c>
      <c r="N44" s="52">
        <f t="shared" si="13"/>
        <v>957.94197158384475</v>
      </c>
      <c r="O44" s="52">
        <f t="shared" si="21"/>
        <v>266.94197158384475</v>
      </c>
      <c r="P44" s="80" t="str">
        <f t="shared" si="14"/>
        <v>* 10%</v>
      </c>
      <c r="Q44" s="77">
        <f t="shared" si="22"/>
        <v>760.1</v>
      </c>
      <c r="R44" s="77">
        <f t="shared" si="23"/>
        <v>69.100000000000023</v>
      </c>
      <c r="S44" s="9" t="s">
        <v>542</v>
      </c>
      <c r="T44" s="9" t="s">
        <v>189</v>
      </c>
      <c r="U44" s="9" t="s">
        <v>543</v>
      </c>
      <c r="V44" s="9" t="s">
        <v>29</v>
      </c>
      <c r="W44" s="9" t="s">
        <v>544</v>
      </c>
      <c r="X44" s="9" t="s">
        <v>545</v>
      </c>
      <c r="Y44" s="9" t="s">
        <v>22</v>
      </c>
      <c r="Z44" s="9" t="s">
        <v>546</v>
      </c>
      <c r="AA44" s="9" t="s">
        <v>547</v>
      </c>
      <c r="AB44" s="9" t="s">
        <v>548</v>
      </c>
      <c r="AC44" s="51">
        <f t="shared" si="24"/>
        <v>961.20450621053897</v>
      </c>
      <c r="AD44" s="51">
        <f t="shared" si="25"/>
        <v>957.94197158384475</v>
      </c>
      <c r="AE44" s="62">
        <f t="shared" si="15"/>
        <v>760.1</v>
      </c>
    </row>
    <row r="45" spans="1:31" ht="15" customHeight="1" x14ac:dyDescent="0.25">
      <c r="A45" s="8">
        <v>854</v>
      </c>
      <c r="B45" s="9" t="s">
        <v>357</v>
      </c>
      <c r="C45" s="21">
        <v>1728</v>
      </c>
      <c r="D45" s="38">
        <f t="shared" si="16"/>
        <v>3.4736112088287617E-3</v>
      </c>
      <c r="E45" s="1">
        <v>23384</v>
      </c>
      <c r="F45" s="38">
        <f t="shared" si="17"/>
        <v>9.8030420284885185E-3</v>
      </c>
      <c r="G45" s="61">
        <v>935</v>
      </c>
      <c r="H45" s="50">
        <f t="shared" si="18"/>
        <v>965.1001342024839</v>
      </c>
      <c r="I45" s="58">
        <f t="shared" si="19"/>
        <v>30.1001342024839</v>
      </c>
      <c r="J45" s="72">
        <f t="shared" si="10"/>
        <v>6.6383266186586399E-3</v>
      </c>
      <c r="K45" s="50">
        <f t="shared" si="20"/>
        <v>965.1001342024839</v>
      </c>
      <c r="L45" s="74">
        <f t="shared" si="11"/>
        <v>6.6157947117473168E-3</v>
      </c>
      <c r="M45" s="50">
        <f t="shared" si="12"/>
        <v>3.2757572251468901</v>
      </c>
      <c r="N45" s="52">
        <f t="shared" si="13"/>
        <v>961.82437697733701</v>
      </c>
      <c r="O45" s="52">
        <f t="shared" si="21"/>
        <v>26.82437697733701</v>
      </c>
      <c r="P45" s="80" t="str">
        <f t="shared" si="14"/>
        <v>SAME</v>
      </c>
      <c r="Q45" s="77">
        <f t="shared" si="22"/>
        <v>961.82437697733701</v>
      </c>
      <c r="R45" s="77">
        <f t="shared" si="23"/>
        <v>26.82437697733701</v>
      </c>
      <c r="S45" s="9" t="s">
        <v>358</v>
      </c>
      <c r="T45" s="9" t="s">
        <v>189</v>
      </c>
      <c r="U45" s="9" t="s">
        <v>359</v>
      </c>
      <c r="V45" s="9" t="s">
        <v>84</v>
      </c>
      <c r="W45" s="9" t="s">
        <v>360</v>
      </c>
      <c r="X45" s="9" t="s">
        <v>361</v>
      </c>
      <c r="Y45" s="9" t="s">
        <v>22</v>
      </c>
      <c r="Z45" s="9" t="s">
        <v>362</v>
      </c>
      <c r="AA45" s="9" t="s">
        <v>363</v>
      </c>
      <c r="AB45" s="9" t="s">
        <v>364</v>
      </c>
      <c r="AC45" s="51">
        <f t="shared" si="24"/>
        <v>965.1001342024839</v>
      </c>
      <c r="AD45" s="51">
        <f t="shared" si="25"/>
        <v>961.82437697733701</v>
      </c>
      <c r="AE45" s="62">
        <f t="shared" si="15"/>
        <v>961.82437697733701</v>
      </c>
    </row>
    <row r="46" spans="1:31" ht="15" customHeight="1" x14ac:dyDescent="0.25">
      <c r="A46" s="8">
        <v>953</v>
      </c>
      <c r="B46" s="9" t="s">
        <v>286</v>
      </c>
      <c r="C46" s="23">
        <v>2949</v>
      </c>
      <c r="D46" s="38">
        <f t="shared" si="16"/>
        <v>5.9280552400671404E-3</v>
      </c>
      <c r="E46" s="1">
        <v>18198</v>
      </c>
      <c r="F46" s="38">
        <f t="shared" si="17"/>
        <v>7.6289667650715903E-3</v>
      </c>
      <c r="G46" s="61">
        <v>1197</v>
      </c>
      <c r="H46" s="50">
        <f t="shared" si="18"/>
        <v>985.48056672670816</v>
      </c>
      <c r="I46" s="58">
        <f t="shared" si="19"/>
        <v>-211.51943327329184</v>
      </c>
      <c r="J46" s="72">
        <f t="shared" si="10"/>
        <v>6.7785110025693658E-3</v>
      </c>
      <c r="K46" s="50">
        <f t="shared" si="20"/>
        <v>985.48056672670816</v>
      </c>
      <c r="L46" s="74">
        <f t="shared" si="11"/>
        <v>6.7555032797378357E-3</v>
      </c>
      <c r="M46" s="50">
        <f t="shared" si="12"/>
        <v>3.3449327922479597</v>
      </c>
      <c r="N46" s="52">
        <f t="shared" si="13"/>
        <v>982.1356339344602</v>
      </c>
      <c r="O46" s="52">
        <f t="shared" si="21"/>
        <v>-214.8643660655398</v>
      </c>
      <c r="P46" s="80" t="str">
        <f t="shared" si="14"/>
        <v>SAME</v>
      </c>
      <c r="Q46" s="77">
        <f t="shared" si="22"/>
        <v>982.1356339344602</v>
      </c>
      <c r="R46" s="77">
        <f t="shared" si="23"/>
        <v>-214.8643660655398</v>
      </c>
      <c r="S46" s="9" t="s">
        <v>287</v>
      </c>
      <c r="T46" s="9" t="s">
        <v>189</v>
      </c>
      <c r="U46" s="9" t="s">
        <v>288</v>
      </c>
      <c r="V46" s="9" t="s">
        <v>19</v>
      </c>
      <c r="W46" s="9" t="s">
        <v>289</v>
      </c>
      <c r="X46" s="9" t="s">
        <v>290</v>
      </c>
      <c r="Y46" s="9" t="s">
        <v>22</v>
      </c>
      <c r="Z46" s="9" t="s">
        <v>291</v>
      </c>
      <c r="AA46" s="9" t="s">
        <v>292</v>
      </c>
      <c r="AB46" s="9" t="s">
        <v>34</v>
      </c>
      <c r="AC46" s="51">
        <f t="shared" si="24"/>
        <v>0</v>
      </c>
      <c r="AD46" s="51">
        <f t="shared" si="25"/>
        <v>0</v>
      </c>
      <c r="AE46" s="62">
        <f t="shared" si="15"/>
        <v>0</v>
      </c>
    </row>
    <row r="47" spans="1:31" ht="15" customHeight="1" x14ac:dyDescent="0.25">
      <c r="A47" s="8">
        <v>700</v>
      </c>
      <c r="B47" s="9" t="s">
        <v>271</v>
      </c>
      <c r="C47" s="21">
        <v>2635</v>
      </c>
      <c r="D47" s="38">
        <f t="shared" si="16"/>
        <v>5.2968550551295065E-3</v>
      </c>
      <c r="E47" s="1">
        <v>21299</v>
      </c>
      <c r="F47" s="38">
        <f t="shared" si="17"/>
        <v>8.928968190419816E-3</v>
      </c>
      <c r="G47" s="61">
        <v>691</v>
      </c>
      <c r="H47" s="50">
        <f t="shared" si="18"/>
        <v>1034.0967469746658</v>
      </c>
      <c r="I47" s="58">
        <f t="shared" si="19"/>
        <v>343.09674697466585</v>
      </c>
      <c r="J47" s="72">
        <f t="shared" si="10"/>
        <v>7.1129116227746612E-3</v>
      </c>
      <c r="K47" s="50">
        <f t="shared" si="20"/>
        <v>1034.0967469746658</v>
      </c>
      <c r="L47" s="74">
        <f t="shared" si="11"/>
        <v>7.0887688723859782E-3</v>
      </c>
      <c r="M47" s="50">
        <f t="shared" si="12"/>
        <v>3.5099465540974961</v>
      </c>
      <c r="N47" s="52">
        <f t="shared" si="13"/>
        <v>1030.5868004205684</v>
      </c>
      <c r="O47" s="52">
        <f t="shared" si="21"/>
        <v>339.58680042056835</v>
      </c>
      <c r="P47" s="80" t="str">
        <f t="shared" si="14"/>
        <v>* 10%</v>
      </c>
      <c r="Q47" s="77">
        <f t="shared" si="22"/>
        <v>760.1</v>
      </c>
      <c r="R47" s="77">
        <f t="shared" si="23"/>
        <v>69.100000000000023</v>
      </c>
      <c r="S47" s="9" t="s">
        <v>272</v>
      </c>
      <c r="T47" s="9" t="s">
        <v>189</v>
      </c>
      <c r="U47" s="9" t="s">
        <v>273</v>
      </c>
      <c r="V47" s="9" t="s">
        <v>38</v>
      </c>
      <c r="W47" s="9" t="s">
        <v>274</v>
      </c>
      <c r="X47" s="9" t="s">
        <v>275</v>
      </c>
      <c r="Y47" s="9" t="s">
        <v>22</v>
      </c>
      <c r="Z47" s="9" t="s">
        <v>276</v>
      </c>
      <c r="AA47" s="9" t="s">
        <v>277</v>
      </c>
      <c r="AB47" s="9" t="s">
        <v>278</v>
      </c>
      <c r="AC47" s="51">
        <f t="shared" si="24"/>
        <v>1034.0967469746658</v>
      </c>
      <c r="AD47" s="51">
        <f t="shared" si="25"/>
        <v>1030.5868004205684</v>
      </c>
      <c r="AE47" s="62">
        <f t="shared" si="15"/>
        <v>760.1</v>
      </c>
    </row>
    <row r="48" spans="1:31" ht="15" customHeight="1" x14ac:dyDescent="0.25">
      <c r="A48" s="8">
        <v>1001</v>
      </c>
      <c r="B48" s="9" t="s">
        <v>490</v>
      </c>
      <c r="C48" s="21">
        <v>1000</v>
      </c>
      <c r="D48" s="38">
        <f t="shared" si="16"/>
        <v>2.0101916717759037E-3</v>
      </c>
      <c r="E48" s="1">
        <v>29824</v>
      </c>
      <c r="F48" s="38">
        <f t="shared" si="17"/>
        <v>1.2502819254945329E-2</v>
      </c>
      <c r="G48" s="61">
        <v>455</v>
      </c>
      <c r="H48" s="50">
        <f t="shared" si="18"/>
        <v>1054.9728566904239</v>
      </c>
      <c r="I48" s="58">
        <f t="shared" si="19"/>
        <v>599.9728566904239</v>
      </c>
      <c r="J48" s="72">
        <f t="shared" si="10"/>
        <v>7.2565054633606154E-3</v>
      </c>
      <c r="K48" s="50">
        <f t="shared" si="20"/>
        <v>1054.9728566904239</v>
      </c>
      <c r="L48" s="74">
        <f t="shared" si="11"/>
        <v>7.2318753246231838E-3</v>
      </c>
      <c r="M48" s="50">
        <f t="shared" si="12"/>
        <v>3.5808045560922892</v>
      </c>
      <c r="N48" s="52">
        <f t="shared" si="13"/>
        <v>1051.3920521343316</v>
      </c>
      <c r="O48" s="52">
        <f t="shared" si="21"/>
        <v>596.39205213433161</v>
      </c>
      <c r="P48" s="80" t="str">
        <f t="shared" si="14"/>
        <v>* 10%</v>
      </c>
      <c r="Q48" s="77">
        <f t="shared" si="22"/>
        <v>500.50000000000006</v>
      </c>
      <c r="R48" s="77">
        <f t="shared" si="23"/>
        <v>45.500000000000057</v>
      </c>
      <c r="S48" s="9" t="s">
        <v>491</v>
      </c>
      <c r="T48" s="9" t="s">
        <v>189</v>
      </c>
      <c r="U48" s="9" t="s">
        <v>492</v>
      </c>
      <c r="V48" s="9" t="s">
        <v>19</v>
      </c>
      <c r="W48" s="9" t="s">
        <v>493</v>
      </c>
      <c r="X48" s="9" t="s">
        <v>494</v>
      </c>
      <c r="Y48" s="9" t="s">
        <v>22</v>
      </c>
      <c r="Z48" s="9" t="s">
        <v>495</v>
      </c>
      <c r="AA48" s="9" t="s">
        <v>496</v>
      </c>
      <c r="AB48" s="9" t="s">
        <v>497</v>
      </c>
      <c r="AC48" s="51">
        <f t="shared" si="24"/>
        <v>1054.9728566904239</v>
      </c>
      <c r="AD48" s="51">
        <f t="shared" si="25"/>
        <v>1051.3920521343316</v>
      </c>
      <c r="AE48" s="62">
        <f t="shared" si="15"/>
        <v>500.50000000000006</v>
      </c>
    </row>
    <row r="49" spans="1:31" ht="15" customHeight="1" x14ac:dyDescent="0.25">
      <c r="A49" s="8">
        <v>933</v>
      </c>
      <c r="B49" s="9" t="s">
        <v>279</v>
      </c>
      <c r="C49" s="21">
        <v>3545</v>
      </c>
      <c r="D49" s="38">
        <f t="shared" si="16"/>
        <v>7.1261294764455793E-3</v>
      </c>
      <c r="E49" s="1">
        <v>18079</v>
      </c>
      <c r="F49" s="38">
        <f t="shared" si="17"/>
        <v>7.57907957719141E-3</v>
      </c>
      <c r="G49" s="61">
        <v>455</v>
      </c>
      <c r="H49" s="50">
        <f t="shared" si="18"/>
        <v>1068.9440311094784</v>
      </c>
      <c r="I49" s="58">
        <f t="shared" si="19"/>
        <v>613.94403110947837</v>
      </c>
      <c r="J49" s="72">
        <f t="shared" si="10"/>
        <v>7.3526045268184946E-3</v>
      </c>
      <c r="K49" s="50">
        <f t="shared" si="20"/>
        <v>1068.9440311094784</v>
      </c>
      <c r="L49" s="74">
        <f t="shared" si="11"/>
        <v>7.3276482072110209E-3</v>
      </c>
      <c r="M49" s="50">
        <f t="shared" si="12"/>
        <v>3.6282257240363833</v>
      </c>
      <c r="N49" s="52">
        <f t="shared" si="13"/>
        <v>1065.315805385442</v>
      </c>
      <c r="O49" s="52">
        <f t="shared" si="21"/>
        <v>610.31580538544199</v>
      </c>
      <c r="P49" s="80" t="str">
        <f t="shared" si="14"/>
        <v>* 10%</v>
      </c>
      <c r="Q49" s="77">
        <f t="shared" si="22"/>
        <v>500.50000000000006</v>
      </c>
      <c r="R49" s="77">
        <f t="shared" si="23"/>
        <v>45.500000000000057</v>
      </c>
      <c r="S49" s="9" t="s">
        <v>280</v>
      </c>
      <c r="T49" s="9" t="s">
        <v>189</v>
      </c>
      <c r="U49" s="9" t="s">
        <v>281</v>
      </c>
      <c r="V49" s="9" t="s">
        <v>19</v>
      </c>
      <c r="W49" s="9" t="s">
        <v>282</v>
      </c>
      <c r="X49" s="9" t="s">
        <v>283</v>
      </c>
      <c r="Y49" s="9" t="s">
        <v>22</v>
      </c>
      <c r="Z49" s="9" t="s">
        <v>284</v>
      </c>
      <c r="AA49" s="9" t="s">
        <v>285</v>
      </c>
      <c r="AB49" s="9" t="s">
        <v>34</v>
      </c>
      <c r="AC49" s="51">
        <f t="shared" si="24"/>
        <v>0</v>
      </c>
      <c r="AD49" s="51">
        <f t="shared" si="25"/>
        <v>0</v>
      </c>
      <c r="AE49" s="62">
        <f t="shared" si="15"/>
        <v>0</v>
      </c>
    </row>
    <row r="50" spans="1:31" ht="15" customHeight="1" x14ac:dyDescent="0.25">
      <c r="A50" s="8">
        <v>867</v>
      </c>
      <c r="B50" s="9" t="s">
        <v>652</v>
      </c>
      <c r="C50" s="21">
        <v>1745</v>
      </c>
      <c r="D50" s="38">
        <f t="shared" si="16"/>
        <v>3.5077844672489521E-3</v>
      </c>
      <c r="E50" s="1">
        <v>26793</v>
      </c>
      <c r="F50" s="38">
        <f t="shared" si="17"/>
        <v>1.1232163234232505E-2</v>
      </c>
      <c r="G50" s="61">
        <v>1451</v>
      </c>
      <c r="H50" s="50">
        <f t="shared" si="18"/>
        <v>1071.4692363021902</v>
      </c>
      <c r="I50" s="58">
        <f t="shared" si="19"/>
        <v>-379.53076369780979</v>
      </c>
      <c r="J50" s="72">
        <f t="shared" si="10"/>
        <v>7.369973850740728E-3</v>
      </c>
      <c r="K50" s="50">
        <f t="shared" si="20"/>
        <v>1071.4692363021902</v>
      </c>
      <c r="L50" s="74">
        <f t="shared" si="11"/>
        <v>7.3449585759157408E-3</v>
      </c>
      <c r="M50" s="50">
        <f t="shared" si="12"/>
        <v>3.6367968130475674</v>
      </c>
      <c r="N50" s="52">
        <f t="shared" si="13"/>
        <v>1067.8324394891426</v>
      </c>
      <c r="O50" s="52">
        <f t="shared" si="21"/>
        <v>-383.16756051085736</v>
      </c>
      <c r="P50" s="80" t="str">
        <f t="shared" si="14"/>
        <v>SAME</v>
      </c>
      <c r="Q50" s="77">
        <f t="shared" si="22"/>
        <v>1067.8324394891426</v>
      </c>
      <c r="R50" s="77">
        <f t="shared" si="23"/>
        <v>-383.16756051085736</v>
      </c>
      <c r="S50" s="9" t="s">
        <v>653</v>
      </c>
      <c r="T50" s="9" t="s">
        <v>189</v>
      </c>
      <c r="U50" s="9" t="s">
        <v>654</v>
      </c>
      <c r="V50" s="9" t="s">
        <v>38</v>
      </c>
      <c r="W50" s="9" t="s">
        <v>655</v>
      </c>
      <c r="X50" s="9" t="s">
        <v>656</v>
      </c>
      <c r="Y50" s="9" t="s">
        <v>22</v>
      </c>
      <c r="Z50" s="9" t="s">
        <v>657</v>
      </c>
      <c r="AA50" s="9" t="s">
        <v>658</v>
      </c>
      <c r="AB50" s="9" t="s">
        <v>659</v>
      </c>
      <c r="AC50" s="51">
        <f t="shared" si="24"/>
        <v>1071.4692363021902</v>
      </c>
      <c r="AD50" s="51">
        <f t="shared" si="25"/>
        <v>1067.8324394891426</v>
      </c>
      <c r="AE50" s="62">
        <f t="shared" si="15"/>
        <v>1067.8324394891426</v>
      </c>
    </row>
    <row r="51" spans="1:31" ht="15" customHeight="1" x14ac:dyDescent="0.25">
      <c r="A51" s="8">
        <v>872</v>
      </c>
      <c r="B51" s="9" t="s">
        <v>403</v>
      </c>
      <c r="C51" s="21">
        <v>2666</v>
      </c>
      <c r="D51" s="38">
        <f t="shared" si="16"/>
        <v>5.3591709969545596E-3</v>
      </c>
      <c r="E51" s="1">
        <v>22572</v>
      </c>
      <c r="F51" s="38">
        <f t="shared" si="17"/>
        <v>9.4626353347178772E-3</v>
      </c>
      <c r="G51" s="61">
        <v>691</v>
      </c>
      <c r="H51" s="50">
        <f t="shared" si="18"/>
        <v>1077.4196647400508</v>
      </c>
      <c r="I51" s="58">
        <f t="shared" si="19"/>
        <v>386.41966474005085</v>
      </c>
      <c r="J51" s="72">
        <f t="shared" si="10"/>
        <v>7.4109031658362188E-3</v>
      </c>
      <c r="K51" s="50">
        <f t="shared" si="20"/>
        <v>1077.4196647400508</v>
      </c>
      <c r="L51" s="74">
        <f t="shared" si="11"/>
        <v>7.3857489681213749E-3</v>
      </c>
      <c r="M51" s="50">
        <f t="shared" si="12"/>
        <v>3.6569938457257649</v>
      </c>
      <c r="N51" s="52">
        <f t="shared" si="13"/>
        <v>1073.7626708943251</v>
      </c>
      <c r="O51" s="52">
        <f t="shared" si="21"/>
        <v>382.76267089432508</v>
      </c>
      <c r="P51" s="80" t="str">
        <f t="shared" si="14"/>
        <v>* 10%</v>
      </c>
      <c r="Q51" s="77">
        <f t="shared" si="22"/>
        <v>760.1</v>
      </c>
      <c r="R51" s="77">
        <f t="shared" si="23"/>
        <v>69.100000000000023</v>
      </c>
      <c r="S51" s="9" t="s">
        <v>404</v>
      </c>
      <c r="T51" s="9" t="s">
        <v>189</v>
      </c>
      <c r="U51" s="9" t="s">
        <v>83</v>
      </c>
      <c r="V51" s="9" t="s">
        <v>84</v>
      </c>
      <c r="W51" s="9" t="s">
        <v>405</v>
      </c>
      <c r="X51" s="9" t="s">
        <v>406</v>
      </c>
      <c r="Y51" s="9" t="s">
        <v>22</v>
      </c>
      <c r="Z51" s="9" t="s">
        <v>407</v>
      </c>
      <c r="AA51" s="9" t="s">
        <v>408</v>
      </c>
      <c r="AB51" s="9" t="s">
        <v>409</v>
      </c>
      <c r="AC51" s="51">
        <f t="shared" si="24"/>
        <v>1077.4196647400508</v>
      </c>
      <c r="AD51" s="51">
        <f t="shared" si="25"/>
        <v>1073.7626708943251</v>
      </c>
      <c r="AE51" s="62">
        <f t="shared" si="15"/>
        <v>760.1</v>
      </c>
    </row>
    <row r="52" spans="1:31" ht="15" customHeight="1" x14ac:dyDescent="0.25">
      <c r="A52" s="8">
        <v>1262</v>
      </c>
      <c r="B52" s="9" t="s">
        <v>706</v>
      </c>
      <c r="C52" s="21">
        <v>3228</v>
      </c>
      <c r="D52" s="38">
        <f t="shared" si="16"/>
        <v>6.4888987164926177E-3</v>
      </c>
      <c r="E52" s="1">
        <v>20541</v>
      </c>
      <c r="F52" s="38">
        <f t="shared" si="17"/>
        <v>8.6111993802250545E-3</v>
      </c>
      <c r="G52" s="61">
        <v>691</v>
      </c>
      <c r="H52" s="50">
        <f t="shared" si="18"/>
        <v>1097.649116770755</v>
      </c>
      <c r="I52" s="58">
        <f t="shared" si="19"/>
        <v>406.64911677075497</v>
      </c>
      <c r="J52" s="72">
        <f t="shared" si="10"/>
        <v>7.5500490483588365E-3</v>
      </c>
      <c r="K52" s="50">
        <f t="shared" si="20"/>
        <v>1097.649116770755</v>
      </c>
      <c r="L52" s="74">
        <f t="shared" si="11"/>
        <v>7.5244225596206374E-3</v>
      </c>
      <c r="M52" s="50">
        <f t="shared" si="12"/>
        <v>3.7256569525907253</v>
      </c>
      <c r="N52" s="52">
        <f t="shared" si="13"/>
        <v>1093.9234598181642</v>
      </c>
      <c r="O52" s="52">
        <f t="shared" si="21"/>
        <v>402.92345981816425</v>
      </c>
      <c r="P52" s="80" t="str">
        <f t="shared" si="14"/>
        <v>* 10%</v>
      </c>
      <c r="Q52" s="77">
        <f t="shared" si="22"/>
        <v>760.1</v>
      </c>
      <c r="R52" s="77">
        <f t="shared" si="23"/>
        <v>69.100000000000023</v>
      </c>
      <c r="S52" s="9" t="s">
        <v>707</v>
      </c>
      <c r="T52" s="9" t="s">
        <v>189</v>
      </c>
      <c r="U52" s="9" t="s">
        <v>708</v>
      </c>
      <c r="V52" s="9" t="s">
        <v>29</v>
      </c>
      <c r="W52" s="9" t="s">
        <v>709</v>
      </c>
      <c r="X52" s="9" t="s">
        <v>710</v>
      </c>
      <c r="Y52" s="9" t="s">
        <v>22</v>
      </c>
      <c r="Z52" s="9" t="s">
        <v>711</v>
      </c>
      <c r="AA52" s="9" t="s">
        <v>712</v>
      </c>
      <c r="AB52" s="9" t="s">
        <v>713</v>
      </c>
      <c r="AC52" s="51">
        <f t="shared" si="24"/>
        <v>1097.649116770755</v>
      </c>
      <c r="AD52" s="51">
        <f t="shared" si="25"/>
        <v>1093.9234598181642</v>
      </c>
      <c r="AE52" s="62">
        <f t="shared" si="15"/>
        <v>760.1</v>
      </c>
    </row>
    <row r="53" spans="1:31" ht="15" customHeight="1" x14ac:dyDescent="0.25">
      <c r="A53" s="8">
        <v>1133</v>
      </c>
      <c r="B53" s="9" t="s">
        <v>322</v>
      </c>
      <c r="C53" s="21">
        <v>2943</v>
      </c>
      <c r="D53" s="38">
        <f t="shared" si="16"/>
        <v>5.9159940900364852E-3</v>
      </c>
      <c r="E53" s="1">
        <v>22836</v>
      </c>
      <c r="F53" s="38">
        <f t="shared" si="17"/>
        <v>9.5733094321999584E-3</v>
      </c>
      <c r="G53" s="61">
        <v>691</v>
      </c>
      <c r="H53" s="50">
        <f t="shared" si="18"/>
        <v>1125.941051619571</v>
      </c>
      <c r="I53" s="58">
        <f t="shared" si="19"/>
        <v>434.941051619571</v>
      </c>
      <c r="J53" s="72">
        <f t="shared" si="10"/>
        <v>7.7446517611182231E-3</v>
      </c>
      <c r="K53" s="50">
        <f t="shared" si="20"/>
        <v>1125.941051619571</v>
      </c>
      <c r="L53" s="74">
        <f t="shared" si="11"/>
        <v>7.7183647489589158E-3</v>
      </c>
      <c r="M53" s="50">
        <f t="shared" si="12"/>
        <v>3.8216858585146838</v>
      </c>
      <c r="N53" s="52">
        <f t="shared" si="13"/>
        <v>1122.1193657610563</v>
      </c>
      <c r="O53" s="52">
        <f t="shared" si="21"/>
        <v>431.11936576105632</v>
      </c>
      <c r="P53" s="80" t="str">
        <f t="shared" si="14"/>
        <v>* 10%</v>
      </c>
      <c r="Q53" s="77">
        <f t="shared" si="22"/>
        <v>760.1</v>
      </c>
      <c r="R53" s="77">
        <f t="shared" si="23"/>
        <v>69.100000000000023</v>
      </c>
      <c r="S53" s="9" t="s">
        <v>323</v>
      </c>
      <c r="T53" s="9" t="s">
        <v>189</v>
      </c>
      <c r="U53" s="9" t="s">
        <v>164</v>
      </c>
      <c r="V53" s="9" t="s">
        <v>70</v>
      </c>
      <c r="W53" s="9" t="s">
        <v>324</v>
      </c>
      <c r="X53" s="9" t="s">
        <v>325</v>
      </c>
      <c r="Y53" s="9" t="s">
        <v>22</v>
      </c>
      <c r="Z53" s="9" t="s">
        <v>326</v>
      </c>
      <c r="AA53" s="9" t="s">
        <v>327</v>
      </c>
      <c r="AB53" s="9" t="s">
        <v>328</v>
      </c>
      <c r="AC53" s="51">
        <f t="shared" si="24"/>
        <v>1125.941051619571</v>
      </c>
      <c r="AD53" s="51">
        <f t="shared" si="25"/>
        <v>1122.1193657610563</v>
      </c>
      <c r="AE53" s="62">
        <f t="shared" si="15"/>
        <v>760.1</v>
      </c>
    </row>
    <row r="54" spans="1:31" ht="15" customHeight="1" x14ac:dyDescent="0.25">
      <c r="A54" s="8">
        <v>934</v>
      </c>
      <c r="B54" s="9" t="s">
        <v>293</v>
      </c>
      <c r="C54" s="21">
        <v>4261</v>
      </c>
      <c r="D54" s="38">
        <f t="shared" si="16"/>
        <v>8.5654267134371263E-3</v>
      </c>
      <c r="E54" s="1">
        <v>18611</v>
      </c>
      <c r="F54" s="38">
        <f t="shared" si="17"/>
        <v>7.8021046524204508E-3</v>
      </c>
      <c r="G54" s="61">
        <v>691</v>
      </c>
      <c r="H54" s="50">
        <f t="shared" si="18"/>
        <v>1189.7807704544946</v>
      </c>
      <c r="I54" s="58">
        <f t="shared" si="19"/>
        <v>498.78077045449459</v>
      </c>
      <c r="J54" s="72">
        <f t="shared" si="10"/>
        <v>8.183765682928789E-3</v>
      </c>
      <c r="K54" s="50">
        <f t="shared" si="20"/>
        <v>1189.7807704544946</v>
      </c>
      <c r="L54" s="74">
        <f t="shared" si="11"/>
        <v>8.1559882237670876E-3</v>
      </c>
      <c r="M54" s="50">
        <f t="shared" si="12"/>
        <v>4.0383715813879917</v>
      </c>
      <c r="N54" s="52">
        <f t="shared" si="13"/>
        <v>1185.7423988731066</v>
      </c>
      <c r="O54" s="52">
        <f t="shared" si="21"/>
        <v>494.74239887310659</v>
      </c>
      <c r="P54" s="80" t="str">
        <f t="shared" si="14"/>
        <v>* 10%</v>
      </c>
      <c r="Q54" s="77">
        <f t="shared" si="22"/>
        <v>760.1</v>
      </c>
      <c r="R54" s="77">
        <f t="shared" si="23"/>
        <v>69.100000000000023</v>
      </c>
      <c r="S54" s="9" t="s">
        <v>294</v>
      </c>
      <c r="T54" s="9" t="s">
        <v>189</v>
      </c>
      <c r="U54" s="9" t="s">
        <v>295</v>
      </c>
      <c r="V54" s="9" t="s">
        <v>19</v>
      </c>
      <c r="W54" s="9" t="s">
        <v>296</v>
      </c>
      <c r="X54" s="9" t="s">
        <v>297</v>
      </c>
      <c r="Y54" s="9" t="s">
        <v>22</v>
      </c>
      <c r="Z54" s="9" t="s">
        <v>298</v>
      </c>
      <c r="AA54" s="9" t="s">
        <v>299</v>
      </c>
      <c r="AB54" s="9" t="s">
        <v>34</v>
      </c>
      <c r="AC54" s="51">
        <f t="shared" si="24"/>
        <v>0</v>
      </c>
      <c r="AD54" s="51">
        <f t="shared" si="25"/>
        <v>0</v>
      </c>
      <c r="AE54" s="62">
        <f t="shared" si="15"/>
        <v>0</v>
      </c>
    </row>
    <row r="55" spans="1:31" ht="15" customHeight="1" x14ac:dyDescent="0.25">
      <c r="A55" s="8">
        <v>938</v>
      </c>
      <c r="B55" s="9" t="s">
        <v>387</v>
      </c>
      <c r="C55" s="21">
        <v>2654</v>
      </c>
      <c r="D55" s="38">
        <f t="shared" si="16"/>
        <v>5.3350486968932491E-3</v>
      </c>
      <c r="E55" s="1">
        <v>30722</v>
      </c>
      <c r="F55" s="38">
        <f t="shared" si="17"/>
        <v>1.2879278874410892E-2</v>
      </c>
      <c r="G55" s="61">
        <v>935</v>
      </c>
      <c r="H55" s="50">
        <f t="shared" si="18"/>
        <v>1324.0271979134423</v>
      </c>
      <c r="I55" s="58">
        <f t="shared" si="19"/>
        <v>389.02719791344225</v>
      </c>
      <c r="J55" s="72">
        <f t="shared" si="10"/>
        <v>9.1071637856520709E-3</v>
      </c>
      <c r="K55" s="50">
        <f t="shared" si="20"/>
        <v>1324.0271979134423</v>
      </c>
      <c r="L55" s="74">
        <f t="shared" si="11"/>
        <v>9.0762521149205175E-3</v>
      </c>
      <c r="M55" s="50">
        <f t="shared" si="12"/>
        <v>4.494032801518415</v>
      </c>
      <c r="N55" s="52">
        <f t="shared" si="13"/>
        <v>1319.5331651119238</v>
      </c>
      <c r="O55" s="52">
        <f t="shared" si="21"/>
        <v>384.53316511192384</v>
      </c>
      <c r="P55" s="80" t="str">
        <f t="shared" si="14"/>
        <v>* 10%</v>
      </c>
      <c r="Q55" s="77">
        <f t="shared" si="22"/>
        <v>1028.5</v>
      </c>
      <c r="R55" s="77">
        <f t="shared" si="23"/>
        <v>93.5</v>
      </c>
      <c r="S55" s="9" t="s">
        <v>388</v>
      </c>
      <c r="T55" s="9" t="s">
        <v>189</v>
      </c>
      <c r="U55" s="9" t="s">
        <v>389</v>
      </c>
      <c r="V55" s="9" t="s">
        <v>19</v>
      </c>
      <c r="W55" s="9" t="s">
        <v>390</v>
      </c>
      <c r="X55" s="9" t="s">
        <v>391</v>
      </c>
      <c r="Y55" s="9" t="s">
        <v>22</v>
      </c>
      <c r="Z55" s="9" t="s">
        <v>392</v>
      </c>
      <c r="AA55" s="9" t="s">
        <v>393</v>
      </c>
      <c r="AB55" s="9" t="s">
        <v>394</v>
      </c>
      <c r="AC55" s="51">
        <f t="shared" si="24"/>
        <v>1324.0271979134423</v>
      </c>
      <c r="AD55" s="51">
        <f t="shared" si="25"/>
        <v>1319.5331651119238</v>
      </c>
      <c r="AE55" s="62">
        <f t="shared" si="15"/>
        <v>1028.5</v>
      </c>
    </row>
    <row r="56" spans="1:31" ht="15" customHeight="1" x14ac:dyDescent="0.25">
      <c r="A56" s="8">
        <v>820</v>
      </c>
      <c r="B56" s="9" t="s">
        <v>668</v>
      </c>
      <c r="C56" s="21">
        <v>2804</v>
      </c>
      <c r="D56" s="38">
        <f t="shared" si="16"/>
        <v>5.6365774476596344E-3</v>
      </c>
      <c r="E56" s="1">
        <v>30021</v>
      </c>
      <c r="F56" s="38">
        <f t="shared" si="17"/>
        <v>1.2585405607990669E-2</v>
      </c>
      <c r="G56" s="61">
        <v>691</v>
      </c>
      <c r="H56" s="50">
        <f t="shared" si="18"/>
        <v>1324.5836867241237</v>
      </c>
      <c r="I56" s="58">
        <f t="shared" si="19"/>
        <v>633.58368672412371</v>
      </c>
      <c r="J56" s="72">
        <f t="shared" si="10"/>
        <v>9.1109915278251522E-3</v>
      </c>
      <c r="K56" s="50">
        <f t="shared" si="20"/>
        <v>1324.5836867241237</v>
      </c>
      <c r="L56" s="74">
        <f t="shared" si="11"/>
        <v>9.0800668649142005E-3</v>
      </c>
      <c r="M56" s="50">
        <f t="shared" si="12"/>
        <v>4.4959216441141052</v>
      </c>
      <c r="N56" s="52">
        <f t="shared" si="13"/>
        <v>1320.0877650800096</v>
      </c>
      <c r="O56" s="52">
        <f t="shared" si="21"/>
        <v>629.0877650800096</v>
      </c>
      <c r="P56" s="80" t="str">
        <f t="shared" si="14"/>
        <v>* 10%</v>
      </c>
      <c r="Q56" s="77">
        <f t="shared" si="22"/>
        <v>760.1</v>
      </c>
      <c r="R56" s="77">
        <f t="shared" si="23"/>
        <v>69.100000000000023</v>
      </c>
      <c r="S56" s="9" t="s">
        <v>669</v>
      </c>
      <c r="T56" s="9" t="s">
        <v>189</v>
      </c>
      <c r="U56" s="9" t="s">
        <v>670</v>
      </c>
      <c r="V56" s="9" t="s">
        <v>54</v>
      </c>
      <c r="W56" s="9" t="s">
        <v>671</v>
      </c>
      <c r="X56" s="9" t="s">
        <v>267</v>
      </c>
      <c r="Y56" s="9" t="s">
        <v>22</v>
      </c>
      <c r="Z56" s="9" t="s">
        <v>672</v>
      </c>
      <c r="AA56" s="9" t="s">
        <v>673</v>
      </c>
      <c r="AB56" s="9" t="s">
        <v>674</v>
      </c>
      <c r="AC56" s="51">
        <f t="shared" si="24"/>
        <v>1324.5836867241237</v>
      </c>
      <c r="AD56" s="51">
        <f t="shared" si="25"/>
        <v>1320.0877650800096</v>
      </c>
      <c r="AE56" s="62">
        <f t="shared" si="15"/>
        <v>760.1</v>
      </c>
    </row>
    <row r="57" spans="1:31" ht="15" customHeight="1" x14ac:dyDescent="0.25">
      <c r="A57" s="8">
        <v>1096</v>
      </c>
      <c r="B57" s="9" t="s">
        <v>437</v>
      </c>
      <c r="C57" s="21">
        <v>3892</v>
      </c>
      <c r="D57" s="38">
        <f t="shared" si="16"/>
        <v>7.8236659865518181E-3</v>
      </c>
      <c r="E57" s="1">
        <v>26496</v>
      </c>
      <c r="F57" s="38">
        <f t="shared" si="17"/>
        <v>1.1107654874565163E-2</v>
      </c>
      <c r="G57" s="61">
        <v>935</v>
      </c>
      <c r="H57" s="50">
        <f t="shared" si="18"/>
        <v>1376.146531592784</v>
      </c>
      <c r="I57" s="58">
        <f t="shared" si="19"/>
        <v>441.14653159278396</v>
      </c>
      <c r="J57" s="72">
        <f t="shared" si="10"/>
        <v>9.4656604305584906E-3</v>
      </c>
      <c r="K57" s="50">
        <f t="shared" si="20"/>
        <v>1376.146531592784</v>
      </c>
      <c r="L57" s="74">
        <f t="shared" si="11"/>
        <v>9.4335319451844708E-3</v>
      </c>
      <c r="M57" s="50">
        <f t="shared" si="12"/>
        <v>4.6709370188318644</v>
      </c>
      <c r="N57" s="52">
        <f t="shared" si="13"/>
        <v>1371.4755945739521</v>
      </c>
      <c r="O57" s="52">
        <f t="shared" si="21"/>
        <v>436.47559457395209</v>
      </c>
      <c r="P57" s="80" t="str">
        <f t="shared" si="14"/>
        <v>* 10%</v>
      </c>
      <c r="Q57" s="77">
        <f t="shared" si="22"/>
        <v>1028.5</v>
      </c>
      <c r="R57" s="77">
        <f t="shared" si="23"/>
        <v>93.5</v>
      </c>
      <c r="S57" s="9" t="s">
        <v>438</v>
      </c>
      <c r="T57" s="9" t="s">
        <v>189</v>
      </c>
      <c r="U57" s="9" t="s">
        <v>439</v>
      </c>
      <c r="V57" s="9" t="s">
        <v>70</v>
      </c>
      <c r="W57" s="9" t="s">
        <v>440</v>
      </c>
      <c r="X57" s="9" t="s">
        <v>441</v>
      </c>
      <c r="Y57" s="9" t="s">
        <v>22</v>
      </c>
      <c r="Z57" s="9" t="s">
        <v>442</v>
      </c>
      <c r="AA57" s="9" t="s">
        <v>443</v>
      </c>
      <c r="AB57" s="9" t="s">
        <v>444</v>
      </c>
      <c r="AC57" s="51">
        <f t="shared" si="24"/>
        <v>1376.146531592784</v>
      </c>
      <c r="AD57" s="51">
        <f t="shared" si="25"/>
        <v>1371.4755945739521</v>
      </c>
      <c r="AE57" s="62">
        <f t="shared" si="15"/>
        <v>1028.5</v>
      </c>
    </row>
    <row r="58" spans="1:31" ht="15" customHeight="1" x14ac:dyDescent="0.25">
      <c r="A58" s="8">
        <v>747</v>
      </c>
      <c r="B58" s="9" t="s">
        <v>468</v>
      </c>
      <c r="C58" s="21">
        <v>4058</v>
      </c>
      <c r="D58" s="38">
        <f t="shared" si="16"/>
        <v>8.1573578040666176E-3</v>
      </c>
      <c r="E58" s="1">
        <v>27553</v>
      </c>
      <c r="F58" s="38">
        <f t="shared" si="17"/>
        <v>1.1550770484559705E-2</v>
      </c>
      <c r="G58" s="61">
        <v>935</v>
      </c>
      <c r="H58" s="50">
        <f t="shared" si="18"/>
        <v>1432.6138459933397</v>
      </c>
      <c r="I58" s="58">
        <f t="shared" si="19"/>
        <v>497.61384599333974</v>
      </c>
      <c r="J58" s="72">
        <f t="shared" si="10"/>
        <v>9.8540641443131613E-3</v>
      </c>
      <c r="K58" s="50">
        <f t="shared" si="20"/>
        <v>1432.6138459933397</v>
      </c>
      <c r="L58" s="74">
        <f t="shared" si="11"/>
        <v>9.8206173332789169E-3</v>
      </c>
      <c r="M58" s="50">
        <f t="shared" si="12"/>
        <v>4.8625992169570509</v>
      </c>
      <c r="N58" s="52">
        <f t="shared" si="13"/>
        <v>1427.7512467763827</v>
      </c>
      <c r="O58" s="52">
        <f t="shared" si="21"/>
        <v>492.75124677638269</v>
      </c>
      <c r="P58" s="80" t="str">
        <f t="shared" si="14"/>
        <v>* 10%</v>
      </c>
      <c r="Q58" s="77">
        <f t="shared" si="22"/>
        <v>1028.5</v>
      </c>
      <c r="R58" s="77">
        <f t="shared" si="23"/>
        <v>93.5</v>
      </c>
      <c r="S58" s="9" t="s">
        <v>469</v>
      </c>
      <c r="T58" s="9" t="s">
        <v>189</v>
      </c>
      <c r="U58" s="9" t="s">
        <v>470</v>
      </c>
      <c r="V58" s="9" t="s">
        <v>38</v>
      </c>
      <c r="W58" s="9" t="s">
        <v>471</v>
      </c>
      <c r="X58" s="9" t="s">
        <v>472</v>
      </c>
      <c r="Y58" s="9" t="s">
        <v>22</v>
      </c>
      <c r="Z58" s="9" t="s">
        <v>473</v>
      </c>
      <c r="AA58" s="9" t="s">
        <v>474</v>
      </c>
      <c r="AB58" s="9" t="s">
        <v>475</v>
      </c>
      <c r="AC58" s="51">
        <f t="shared" si="24"/>
        <v>1432.6138459933397</v>
      </c>
      <c r="AD58" s="51">
        <f t="shared" si="25"/>
        <v>1427.7512467763827</v>
      </c>
      <c r="AE58" s="62">
        <f t="shared" si="15"/>
        <v>1028.5</v>
      </c>
    </row>
    <row r="59" spans="1:31" ht="15" customHeight="1" x14ac:dyDescent="0.25">
      <c r="A59" s="8">
        <v>1248</v>
      </c>
      <c r="B59" s="9" t="s">
        <v>638</v>
      </c>
      <c r="C59" s="21">
        <v>3816</v>
      </c>
      <c r="D59" s="38">
        <f t="shared" si="16"/>
        <v>7.6708914194968487E-3</v>
      </c>
      <c r="E59" s="1">
        <v>28772</v>
      </c>
      <c r="F59" s="38">
        <f t="shared" si="17"/>
        <v>1.2061799745281888E-2</v>
      </c>
      <c r="G59" s="61">
        <v>455</v>
      </c>
      <c r="H59" s="50">
        <f t="shared" si="18"/>
        <v>1434.3993588516903</v>
      </c>
      <c r="I59" s="58">
        <f t="shared" si="19"/>
        <v>979.39935885169029</v>
      </c>
      <c r="J59" s="72">
        <f t="shared" si="10"/>
        <v>9.866345582389368E-3</v>
      </c>
      <c r="K59" s="50">
        <f t="shared" si="20"/>
        <v>1434.3993588516903</v>
      </c>
      <c r="L59" s="74">
        <f t="shared" si="11"/>
        <v>9.8328570855153972E-3</v>
      </c>
      <c r="M59" s="50">
        <f t="shared" si="12"/>
        <v>4.8686596312488746</v>
      </c>
      <c r="N59" s="52">
        <f t="shared" si="13"/>
        <v>1429.5306992204414</v>
      </c>
      <c r="O59" s="52">
        <f t="shared" si="21"/>
        <v>974.53069922044142</v>
      </c>
      <c r="P59" s="80" t="str">
        <f t="shared" si="14"/>
        <v>* 10%</v>
      </c>
      <c r="Q59" s="77">
        <f t="shared" si="22"/>
        <v>500.50000000000006</v>
      </c>
      <c r="R59" s="77">
        <f t="shared" si="23"/>
        <v>45.500000000000057</v>
      </c>
      <c r="S59" s="9" t="s">
        <v>639</v>
      </c>
      <c r="T59" s="9" t="s">
        <v>189</v>
      </c>
      <c r="U59" s="9" t="s">
        <v>640</v>
      </c>
      <c r="V59" s="9" t="s">
        <v>29</v>
      </c>
      <c r="W59" s="9" t="s">
        <v>641</v>
      </c>
      <c r="X59" s="9" t="s">
        <v>494</v>
      </c>
      <c r="Y59" s="9" t="s">
        <v>22</v>
      </c>
      <c r="Z59" s="9" t="s">
        <v>642</v>
      </c>
      <c r="AA59" s="9" t="s">
        <v>643</v>
      </c>
      <c r="AB59" s="9" t="s">
        <v>34</v>
      </c>
      <c r="AC59" s="51">
        <f t="shared" si="24"/>
        <v>0</v>
      </c>
      <c r="AD59" s="51">
        <f t="shared" si="25"/>
        <v>0</v>
      </c>
      <c r="AE59" s="62">
        <f t="shared" si="15"/>
        <v>0</v>
      </c>
    </row>
    <row r="60" spans="1:31" ht="15" customHeight="1" x14ac:dyDescent="0.25">
      <c r="A60" s="8">
        <v>706</v>
      </c>
      <c r="B60" s="9" t="s">
        <v>699</v>
      </c>
      <c r="C60" s="21">
        <v>4424</v>
      </c>
      <c r="D60" s="38">
        <f t="shared" si="16"/>
        <v>8.8930879559365981E-3</v>
      </c>
      <c r="E60" s="1">
        <v>26400</v>
      </c>
      <c r="F60" s="38">
        <f t="shared" si="17"/>
        <v>1.1067409748208044E-2</v>
      </c>
      <c r="G60" s="61">
        <v>935</v>
      </c>
      <c r="H60" s="50">
        <f t="shared" si="18"/>
        <v>1450.9589629766426</v>
      </c>
      <c r="I60" s="58">
        <f t="shared" si="19"/>
        <v>515.95896297664262</v>
      </c>
      <c r="J60" s="72">
        <f t="shared" si="10"/>
        <v>9.9802488520723213E-3</v>
      </c>
      <c r="K60" s="50">
        <f t="shared" si="20"/>
        <v>1450.9589629766426</v>
      </c>
      <c r="L60" s="74">
        <f t="shared" si="11"/>
        <v>9.9463737430268168E-3</v>
      </c>
      <c r="M60" s="50">
        <f t="shared" si="12"/>
        <v>4.9248664857871063</v>
      </c>
      <c r="N60" s="52">
        <f t="shared" si="13"/>
        <v>1446.0340964908555</v>
      </c>
      <c r="O60" s="52">
        <f t="shared" si="21"/>
        <v>511.03409649085552</v>
      </c>
      <c r="P60" s="80" t="str">
        <f t="shared" si="14"/>
        <v>* 10%</v>
      </c>
      <c r="Q60" s="77">
        <f t="shared" si="22"/>
        <v>1028.5</v>
      </c>
      <c r="R60" s="77">
        <f t="shared" si="23"/>
        <v>93.5</v>
      </c>
      <c r="S60" s="9" t="s">
        <v>700</v>
      </c>
      <c r="T60" s="9" t="s">
        <v>189</v>
      </c>
      <c r="U60" s="9" t="s">
        <v>701</v>
      </c>
      <c r="V60" s="9" t="s">
        <v>38</v>
      </c>
      <c r="W60" s="9" t="s">
        <v>71</v>
      </c>
      <c r="X60" s="9" t="s">
        <v>702</v>
      </c>
      <c r="Y60" s="9" t="s">
        <v>22</v>
      </c>
      <c r="Z60" s="9" t="s">
        <v>703</v>
      </c>
      <c r="AA60" s="9" t="s">
        <v>704</v>
      </c>
      <c r="AB60" s="9" t="s">
        <v>705</v>
      </c>
      <c r="AC60" s="51">
        <f t="shared" si="24"/>
        <v>1450.9589629766426</v>
      </c>
      <c r="AD60" s="51">
        <f t="shared" si="25"/>
        <v>1446.0340964908555</v>
      </c>
      <c r="AE60" s="62">
        <f t="shared" si="15"/>
        <v>1028.5</v>
      </c>
    </row>
    <row r="61" spans="1:31" ht="15" customHeight="1" x14ac:dyDescent="0.25">
      <c r="A61" s="8">
        <v>1630</v>
      </c>
      <c r="B61" s="9" t="s">
        <v>767</v>
      </c>
      <c r="C61" s="21">
        <v>4626</v>
      </c>
      <c r="D61" s="38">
        <f t="shared" si="16"/>
        <v>9.299146673635331E-3</v>
      </c>
      <c r="E61" s="1">
        <v>26190</v>
      </c>
      <c r="F61" s="38">
        <f t="shared" si="17"/>
        <v>1.0979373534301843E-2</v>
      </c>
      <c r="G61" s="61">
        <v>691</v>
      </c>
      <c r="H61" s="50">
        <f t="shared" si="18"/>
        <v>1474.0765028869944</v>
      </c>
      <c r="I61" s="58">
        <f t="shared" si="19"/>
        <v>783.07650288699438</v>
      </c>
      <c r="J61" s="72">
        <f t="shared" si="10"/>
        <v>1.0139260103968588E-2</v>
      </c>
      <c r="K61" s="50">
        <f t="shared" si="20"/>
        <v>1474.0765028869944</v>
      </c>
      <c r="L61" s="74">
        <f t="shared" si="11"/>
        <v>1.0104845276567631E-2</v>
      </c>
      <c r="M61" s="50">
        <f t="shared" si="12"/>
        <v>5.0033323834747989</v>
      </c>
      <c r="N61" s="52">
        <f t="shared" si="13"/>
        <v>1469.0731705035196</v>
      </c>
      <c r="O61" s="52">
        <f t="shared" si="21"/>
        <v>778.07317050351958</v>
      </c>
      <c r="P61" s="80" t="str">
        <f t="shared" si="14"/>
        <v>* 10%</v>
      </c>
      <c r="Q61" s="77">
        <f t="shared" si="22"/>
        <v>760.1</v>
      </c>
      <c r="R61" s="77">
        <f t="shared" si="23"/>
        <v>69.100000000000023</v>
      </c>
      <c r="S61" s="9" t="s">
        <v>768</v>
      </c>
      <c r="T61" s="9" t="s">
        <v>189</v>
      </c>
      <c r="U61" s="9" t="s">
        <v>769</v>
      </c>
      <c r="V61" s="9" t="s">
        <v>29</v>
      </c>
      <c r="W61" s="9" t="s">
        <v>770</v>
      </c>
      <c r="X61" s="9" t="s">
        <v>771</v>
      </c>
      <c r="Y61" s="9" t="s">
        <v>22</v>
      </c>
      <c r="Z61" s="9" t="s">
        <v>772</v>
      </c>
      <c r="AA61" s="9" t="s">
        <v>773</v>
      </c>
      <c r="AB61" s="9" t="s">
        <v>774</v>
      </c>
      <c r="AC61" s="51">
        <f t="shared" si="24"/>
        <v>1474.0765028869944</v>
      </c>
      <c r="AD61" s="51">
        <f t="shared" si="25"/>
        <v>1469.0731705035196</v>
      </c>
      <c r="AE61" s="62">
        <f t="shared" si="15"/>
        <v>760.1</v>
      </c>
    </row>
    <row r="62" spans="1:31" ht="15" customHeight="1" x14ac:dyDescent="0.25">
      <c r="A62" s="8">
        <v>1127</v>
      </c>
      <c r="B62" s="9" t="s">
        <v>783</v>
      </c>
      <c r="C62" s="21">
        <v>3561</v>
      </c>
      <c r="D62" s="38">
        <f t="shared" si="16"/>
        <v>7.1582925431939934E-3</v>
      </c>
      <c r="E62" s="1">
        <v>31407</v>
      </c>
      <c r="F62" s="38">
        <f t="shared" si="17"/>
        <v>1.3166444619771593E-2</v>
      </c>
      <c r="G62" s="61">
        <v>455</v>
      </c>
      <c r="H62" s="50">
        <f t="shared" si="18"/>
        <v>1477.4360837017573</v>
      </c>
      <c r="I62" s="58">
        <f t="shared" si="19"/>
        <v>1022.4360837017573</v>
      </c>
      <c r="J62" s="72">
        <f t="shared" si="10"/>
        <v>1.0162368581482794E-2</v>
      </c>
      <c r="K62" s="50">
        <f t="shared" si="20"/>
        <v>1477.4360837017573</v>
      </c>
      <c r="L62" s="74">
        <f t="shared" si="11"/>
        <v>1.0127875318943869E-2</v>
      </c>
      <c r="M62" s="50">
        <f t="shared" si="12"/>
        <v>5.0147355226283707</v>
      </c>
      <c r="N62" s="52">
        <f t="shared" si="13"/>
        <v>1472.4213481791289</v>
      </c>
      <c r="O62" s="52">
        <f t="shared" si="21"/>
        <v>1017.4213481791289</v>
      </c>
      <c r="P62" s="80" t="str">
        <f t="shared" si="14"/>
        <v>* 10%</v>
      </c>
      <c r="Q62" s="77">
        <f t="shared" si="22"/>
        <v>500.50000000000006</v>
      </c>
      <c r="R62" s="77">
        <f t="shared" si="23"/>
        <v>45.500000000000057</v>
      </c>
      <c r="S62" s="9" t="s">
        <v>784</v>
      </c>
      <c r="T62" s="9" t="s">
        <v>189</v>
      </c>
      <c r="U62" s="9" t="s">
        <v>785</v>
      </c>
      <c r="V62" s="9" t="s">
        <v>70</v>
      </c>
      <c r="W62" s="9" t="s">
        <v>786</v>
      </c>
      <c r="X62" s="9" t="s">
        <v>787</v>
      </c>
      <c r="Y62" s="9" t="s">
        <v>22</v>
      </c>
      <c r="Z62" s="9" t="s">
        <v>788</v>
      </c>
      <c r="AA62" s="9" t="s">
        <v>789</v>
      </c>
      <c r="AB62" s="9" t="s">
        <v>34</v>
      </c>
      <c r="AC62" s="51">
        <f t="shared" si="24"/>
        <v>0</v>
      </c>
      <c r="AD62" s="51">
        <f t="shared" si="25"/>
        <v>0</v>
      </c>
      <c r="AE62" s="62">
        <f t="shared" si="15"/>
        <v>0</v>
      </c>
    </row>
    <row r="63" spans="1:31" ht="15" customHeight="1" x14ac:dyDescent="0.25">
      <c r="A63" s="8">
        <v>794</v>
      </c>
      <c r="B63" s="9" t="s">
        <v>644</v>
      </c>
      <c r="C63" s="21">
        <v>3005</v>
      </c>
      <c r="D63" s="38">
        <f t="shared" si="16"/>
        <v>6.0406259736865914E-3</v>
      </c>
      <c r="E63" s="1">
        <v>34490</v>
      </c>
      <c r="F63" s="38">
        <f t="shared" si="17"/>
        <v>1.4458900083927858E-2</v>
      </c>
      <c r="G63" s="61">
        <v>1451</v>
      </c>
      <c r="H63" s="50">
        <f t="shared" si="18"/>
        <v>1490.1417545261318</v>
      </c>
      <c r="I63" s="58">
        <f t="shared" si="19"/>
        <v>39.141754526131763</v>
      </c>
      <c r="J63" s="72">
        <f t="shared" si="10"/>
        <v>1.0249763028807224E-2</v>
      </c>
      <c r="K63" s="50">
        <f t="shared" si="20"/>
        <v>1490.1417545261318</v>
      </c>
      <c r="L63" s="74">
        <f t="shared" si="11"/>
        <v>1.0214973130735763E-2</v>
      </c>
      <c r="M63" s="50">
        <f t="shared" si="12"/>
        <v>5.0578612994552259</v>
      </c>
      <c r="N63" s="52">
        <f t="shared" si="13"/>
        <v>1485.0838932266765</v>
      </c>
      <c r="O63" s="52">
        <f t="shared" si="21"/>
        <v>34.083893226676537</v>
      </c>
      <c r="P63" s="80" t="str">
        <f t="shared" si="14"/>
        <v>SAME</v>
      </c>
      <c r="Q63" s="77">
        <f t="shared" si="22"/>
        <v>1485.0838932266765</v>
      </c>
      <c r="R63" s="77">
        <f t="shared" si="23"/>
        <v>34.083893226676537</v>
      </c>
      <c r="S63" s="9" t="s">
        <v>645</v>
      </c>
      <c r="T63" s="9" t="s">
        <v>189</v>
      </c>
      <c r="U63" s="9" t="s">
        <v>646</v>
      </c>
      <c r="V63" s="9" t="s">
        <v>54</v>
      </c>
      <c r="W63" s="9" t="s">
        <v>647</v>
      </c>
      <c r="X63" s="9" t="s">
        <v>648</v>
      </c>
      <c r="Y63" s="9" t="s">
        <v>22</v>
      </c>
      <c r="Z63" s="9" t="s">
        <v>649</v>
      </c>
      <c r="AA63" s="9" t="s">
        <v>650</v>
      </c>
      <c r="AB63" s="9" t="s">
        <v>651</v>
      </c>
      <c r="AC63" s="51">
        <f t="shared" si="24"/>
        <v>1490.1417545261318</v>
      </c>
      <c r="AD63" s="51">
        <f t="shared" si="25"/>
        <v>1485.0838932266765</v>
      </c>
      <c r="AE63" s="62">
        <f t="shared" si="15"/>
        <v>1485.0838932266765</v>
      </c>
    </row>
    <row r="64" spans="1:31" ht="15" customHeight="1" x14ac:dyDescent="0.25">
      <c r="A64" s="8">
        <v>837</v>
      </c>
      <c r="B64" s="9" t="s">
        <v>683</v>
      </c>
      <c r="C64" s="21">
        <v>4459</v>
      </c>
      <c r="D64" s="38">
        <f t="shared" si="16"/>
        <v>8.9634446644487557E-3</v>
      </c>
      <c r="E64" s="1">
        <v>28260</v>
      </c>
      <c r="F64" s="38">
        <f t="shared" si="17"/>
        <v>1.1847159071377247E-2</v>
      </c>
      <c r="G64" s="61">
        <v>1197</v>
      </c>
      <c r="H64" s="50">
        <f t="shared" si="18"/>
        <v>1512.7544644932432</v>
      </c>
      <c r="I64" s="58">
        <f t="shared" si="19"/>
        <v>315.75446449324318</v>
      </c>
      <c r="J64" s="72">
        <f t="shared" si="10"/>
        <v>1.0405301867913001E-2</v>
      </c>
      <c r="K64" s="50">
        <f t="shared" si="20"/>
        <v>1512.7544644932432</v>
      </c>
      <c r="L64" s="74">
        <f t="shared" si="11"/>
        <v>1.0369984037601209E-2</v>
      </c>
      <c r="M64" s="50">
        <f t="shared" si="12"/>
        <v>5.1346136958438819</v>
      </c>
      <c r="N64" s="52">
        <f t="shared" si="13"/>
        <v>1507.6198507973993</v>
      </c>
      <c r="O64" s="52">
        <f t="shared" si="21"/>
        <v>310.61985079739929</v>
      </c>
      <c r="P64" s="80" t="str">
        <f t="shared" si="14"/>
        <v>* 10%</v>
      </c>
      <c r="Q64" s="77">
        <f t="shared" si="22"/>
        <v>1316.7</v>
      </c>
      <c r="R64" s="77">
        <f t="shared" si="23"/>
        <v>119.70000000000005</v>
      </c>
      <c r="S64" s="9" t="s">
        <v>684</v>
      </c>
      <c r="T64" s="9" t="s">
        <v>189</v>
      </c>
      <c r="U64" s="9" t="s">
        <v>685</v>
      </c>
      <c r="V64" s="9" t="s">
        <v>84</v>
      </c>
      <c r="W64" s="9" t="s">
        <v>686</v>
      </c>
      <c r="X64" s="9" t="s">
        <v>687</v>
      </c>
      <c r="Y64" s="9" t="s">
        <v>22</v>
      </c>
      <c r="Z64" s="9" t="s">
        <v>688</v>
      </c>
      <c r="AA64" s="9" t="s">
        <v>689</v>
      </c>
      <c r="AB64" s="9" t="s">
        <v>690</v>
      </c>
      <c r="AC64" s="51">
        <f t="shared" si="24"/>
        <v>1512.7544644932432</v>
      </c>
      <c r="AD64" s="51">
        <f t="shared" si="25"/>
        <v>1507.6198507973993</v>
      </c>
      <c r="AE64" s="62">
        <f t="shared" si="15"/>
        <v>1316.7</v>
      </c>
    </row>
    <row r="65" spans="1:31" ht="15" customHeight="1" x14ac:dyDescent="0.25">
      <c r="A65" s="8">
        <v>850</v>
      </c>
      <c r="B65" s="9" t="s">
        <v>534</v>
      </c>
      <c r="C65" s="21">
        <v>3732</v>
      </c>
      <c r="D65" s="38">
        <f t="shared" si="16"/>
        <v>7.5020353190676731E-3</v>
      </c>
      <c r="E65" s="1">
        <v>33246</v>
      </c>
      <c r="F65" s="38">
        <f t="shared" si="17"/>
        <v>1.3937390321550175E-2</v>
      </c>
      <c r="G65" s="61">
        <v>1451</v>
      </c>
      <c r="H65" s="50">
        <f t="shared" si="18"/>
        <v>1558.4644859765415</v>
      </c>
      <c r="I65" s="58">
        <f t="shared" si="19"/>
        <v>107.46448597654148</v>
      </c>
      <c r="J65" s="72">
        <f t="shared" si="10"/>
        <v>1.0719712820308924E-2</v>
      </c>
      <c r="K65" s="50">
        <f t="shared" si="20"/>
        <v>1558.4644859765415</v>
      </c>
      <c r="L65" s="74">
        <f t="shared" si="11"/>
        <v>1.0683327811667677E-2</v>
      </c>
      <c r="M65" s="50">
        <f t="shared" si="12"/>
        <v>5.2897633304041847</v>
      </c>
      <c r="N65" s="52">
        <f t="shared" si="13"/>
        <v>1553.1747226461373</v>
      </c>
      <c r="O65" s="52">
        <f t="shared" si="21"/>
        <v>102.1747226461373</v>
      </c>
      <c r="P65" s="80" t="str">
        <f t="shared" si="14"/>
        <v>SAME</v>
      </c>
      <c r="Q65" s="77">
        <f t="shared" si="22"/>
        <v>1553.1747226461373</v>
      </c>
      <c r="R65" s="77">
        <f t="shared" si="23"/>
        <v>102.1747226461373</v>
      </c>
      <c r="S65" s="9" t="s">
        <v>535</v>
      </c>
      <c r="T65" s="9" t="s">
        <v>189</v>
      </c>
      <c r="U65" s="9" t="s">
        <v>91</v>
      </c>
      <c r="V65" s="9" t="s">
        <v>84</v>
      </c>
      <c r="W65" s="9" t="s">
        <v>536</v>
      </c>
      <c r="X65" s="9" t="s">
        <v>537</v>
      </c>
      <c r="Y65" s="9" t="s">
        <v>22</v>
      </c>
      <c r="Z65" s="9" t="s">
        <v>538</v>
      </c>
      <c r="AA65" s="9" t="s">
        <v>539</v>
      </c>
      <c r="AB65" s="9" t="s">
        <v>540</v>
      </c>
      <c r="AC65" s="51">
        <f t="shared" si="24"/>
        <v>1558.4644859765415</v>
      </c>
      <c r="AD65" s="51">
        <f t="shared" si="25"/>
        <v>1553.1747226461373</v>
      </c>
      <c r="AE65" s="62">
        <f t="shared" si="15"/>
        <v>1553.1747226461373</v>
      </c>
    </row>
    <row r="66" spans="1:31" ht="15" customHeight="1" x14ac:dyDescent="0.25">
      <c r="A66" s="8">
        <v>811</v>
      </c>
      <c r="B66" s="9" t="s">
        <v>395</v>
      </c>
      <c r="C66" s="21">
        <v>2848</v>
      </c>
      <c r="D66" s="38">
        <f t="shared" ref="D66:D82" si="26">C66/$C$83</f>
        <v>5.725025881217774E-3</v>
      </c>
      <c r="E66" s="1">
        <v>40533</v>
      </c>
      <c r="F66" s="38">
        <f t="shared" ref="F66:F82" si="27">E66/$E$83</f>
        <v>1.6992246944095329E-2</v>
      </c>
      <c r="G66" s="61">
        <v>691</v>
      </c>
      <c r="H66" s="50">
        <f t="shared" ref="H66:H82" si="28">((D66*$D$85)+(F66*$F$85)) *$C$90</f>
        <v>1651.3531430345795</v>
      </c>
      <c r="I66" s="58">
        <f t="shared" ref="I66:I82" si="29">H66-G66</f>
        <v>960.35314303457949</v>
      </c>
      <c r="J66" s="72">
        <f t="shared" si="10"/>
        <v>1.1358636412656551E-2</v>
      </c>
      <c r="K66" s="50">
        <f t="shared" ref="K66:K82" si="30">IF(((D66*$D$85)+(F66*$F$85))*$C$90&lt;=$C$94,$C$94,((D66*$D$85)+(F66*$F$85))*$C$90)</f>
        <v>1651.3531430345795</v>
      </c>
      <c r="L66" s="74">
        <f t="shared" si="11"/>
        <v>1.1320082760058293E-2</v>
      </c>
      <c r="M66" s="50">
        <f t="shared" si="12"/>
        <v>5.6050473913098813</v>
      </c>
      <c r="N66" s="52">
        <f t="shared" si="13"/>
        <v>1645.7480956432696</v>
      </c>
      <c r="O66" s="52">
        <f t="shared" ref="O66:O82" si="31">N66-G66</f>
        <v>954.74809564326961</v>
      </c>
      <c r="P66" s="80" t="str">
        <f t="shared" si="14"/>
        <v>* 10%</v>
      </c>
      <c r="Q66" s="77">
        <f t="shared" ref="Q66:Q82" si="32">IF(H66&lt;$C$94,$C$94,IF((N66-G66)/G66&gt;=0.1,G66*1.1,N66))</f>
        <v>760.1</v>
      </c>
      <c r="R66" s="77">
        <f t="shared" ref="R66:R82" si="33">Q66-G66</f>
        <v>69.100000000000023</v>
      </c>
      <c r="S66" s="9" t="s">
        <v>396</v>
      </c>
      <c r="T66" s="9" t="s">
        <v>189</v>
      </c>
      <c r="U66" s="9" t="s">
        <v>397</v>
      </c>
      <c r="V66" s="9" t="s">
        <v>54</v>
      </c>
      <c r="W66" s="9" t="s">
        <v>398</v>
      </c>
      <c r="X66" s="9" t="s">
        <v>399</v>
      </c>
      <c r="Y66" s="9" t="s">
        <v>22</v>
      </c>
      <c r="Z66" s="9" t="s">
        <v>400</v>
      </c>
      <c r="AA66" s="9" t="s">
        <v>401</v>
      </c>
      <c r="AB66" s="9" t="s">
        <v>402</v>
      </c>
      <c r="AC66" s="51">
        <f t="shared" ref="AC66:AC82" si="34">IF(LEN(TRIM(AB66))&gt;0,H66,0)</f>
        <v>1651.3531430345795</v>
      </c>
      <c r="AD66" s="51">
        <f t="shared" ref="AD66:AD82" si="35">IF(LEN(TRIM(AB66))&gt;0,N66,0)</f>
        <v>1645.7480956432696</v>
      </c>
      <c r="AE66" s="62">
        <f t="shared" si="15"/>
        <v>760.1</v>
      </c>
    </row>
    <row r="67" spans="1:31" ht="15" customHeight="1" x14ac:dyDescent="0.25">
      <c r="A67" s="8">
        <v>1255</v>
      </c>
      <c r="B67" s="9" t="s">
        <v>579</v>
      </c>
      <c r="C67" s="21">
        <v>5429</v>
      </c>
      <c r="D67" s="38">
        <f t="shared" si="26"/>
        <v>1.0913330586071381E-2</v>
      </c>
      <c r="E67" s="1">
        <v>33020</v>
      </c>
      <c r="F67" s="38">
        <f t="shared" si="27"/>
        <v>1.3842646586584455E-2</v>
      </c>
      <c r="G67" s="61">
        <v>1451</v>
      </c>
      <c r="H67" s="50">
        <f t="shared" si="28"/>
        <v>1799.5496654600781</v>
      </c>
      <c r="I67" s="58">
        <f t="shared" si="29"/>
        <v>348.54966546007813</v>
      </c>
      <c r="J67" s="72">
        <f t="shared" ref="J67:J82" si="36">H67/$H$83</f>
        <v>1.2377988586327918E-2</v>
      </c>
      <c r="K67" s="50">
        <f t="shared" si="30"/>
        <v>1799.5496654600781</v>
      </c>
      <c r="L67" s="74">
        <f t="shared" ref="L67:L82" si="37">K67/$K$83</f>
        <v>1.2335975033425498E-2</v>
      </c>
      <c r="M67" s="50">
        <f t="shared" ref="M67:M82" si="38">K67-N67</f>
        <v>6.1080582311935814</v>
      </c>
      <c r="N67" s="52">
        <f t="shared" ref="N67:N82" si="39">IF((K67=H67),L67*$H$83,K67)</f>
        <v>1793.4416072288845</v>
      </c>
      <c r="O67" s="52">
        <f t="shared" si="31"/>
        <v>342.44160722888455</v>
      </c>
      <c r="P67" s="80" t="str">
        <f t="shared" ref="P67:P82" si="40">IF(H67&lt;$C$94,"BASE",IF((N67-G67)/G67&gt;=0.1,"* 10%","SAME"))</f>
        <v>* 10%</v>
      </c>
      <c r="Q67" s="77">
        <f t="shared" si="32"/>
        <v>1596.1000000000001</v>
      </c>
      <c r="R67" s="77">
        <f t="shared" si="33"/>
        <v>145.10000000000014</v>
      </c>
      <c r="S67" s="9" t="s">
        <v>580</v>
      </c>
      <c r="T67" s="9" t="s">
        <v>189</v>
      </c>
      <c r="U67" s="9" t="s">
        <v>581</v>
      </c>
      <c r="V67" s="9" t="s">
        <v>29</v>
      </c>
      <c r="W67" s="9" t="s">
        <v>582</v>
      </c>
      <c r="X67" s="9" t="s">
        <v>583</v>
      </c>
      <c r="Y67" s="9" t="s">
        <v>584</v>
      </c>
      <c r="Z67" s="9" t="s">
        <v>585</v>
      </c>
      <c r="AA67" s="9" t="s">
        <v>586</v>
      </c>
      <c r="AB67" s="9" t="s">
        <v>587</v>
      </c>
      <c r="AC67" s="51">
        <f t="shared" si="34"/>
        <v>1799.5496654600781</v>
      </c>
      <c r="AD67" s="51">
        <f t="shared" si="35"/>
        <v>1793.4416072288845</v>
      </c>
      <c r="AE67" s="62">
        <f t="shared" ref="AE67:AE82" si="41">IF(LEN(TRIM(AB67))&gt;0,Q67,0)</f>
        <v>1596.1000000000001</v>
      </c>
    </row>
    <row r="68" spans="1:31" ht="15" customHeight="1" x14ac:dyDescent="0.25">
      <c r="A68" s="8">
        <v>1107</v>
      </c>
      <c r="B68" s="9" t="s">
        <v>187</v>
      </c>
      <c r="C68" s="21">
        <v>6717</v>
      </c>
      <c r="D68" s="38">
        <f t="shared" si="26"/>
        <v>1.3502457459318745E-2</v>
      </c>
      <c r="E68" s="1">
        <v>28370</v>
      </c>
      <c r="F68" s="38">
        <f t="shared" si="27"/>
        <v>1.1893273278661447E-2</v>
      </c>
      <c r="G68" s="61">
        <v>1197</v>
      </c>
      <c r="H68" s="50">
        <f t="shared" si="28"/>
        <v>1846.0543259882018</v>
      </c>
      <c r="I68" s="58">
        <f t="shared" si="29"/>
        <v>649.05432598820175</v>
      </c>
      <c r="J68" s="72">
        <f t="shared" si="36"/>
        <v>1.2697865368990096E-2</v>
      </c>
      <c r="K68" s="50">
        <f t="shared" si="30"/>
        <v>1846.0543259882018</v>
      </c>
      <c r="L68" s="74">
        <f t="shared" si="37"/>
        <v>1.2654766085555861E-2</v>
      </c>
      <c r="M68" s="50">
        <f t="shared" si="38"/>
        <v>6.2659050414147259</v>
      </c>
      <c r="N68" s="52">
        <f t="shared" si="39"/>
        <v>1839.788420946787</v>
      </c>
      <c r="O68" s="52">
        <f t="shared" si="31"/>
        <v>642.78842094678703</v>
      </c>
      <c r="P68" s="80" t="str">
        <f t="shared" si="40"/>
        <v>* 10%</v>
      </c>
      <c r="Q68" s="77">
        <f t="shared" si="32"/>
        <v>1316.7</v>
      </c>
      <c r="R68" s="77">
        <f t="shared" si="33"/>
        <v>119.70000000000005</v>
      </c>
      <c r="S68" s="9" t="s">
        <v>188</v>
      </c>
      <c r="T68" s="9" t="s">
        <v>189</v>
      </c>
      <c r="U68" s="9" t="s">
        <v>190</v>
      </c>
      <c r="V68" s="9" t="s">
        <v>70</v>
      </c>
      <c r="W68" s="9" t="s">
        <v>191</v>
      </c>
      <c r="X68" s="9" t="s">
        <v>192</v>
      </c>
      <c r="Y68" s="9" t="s">
        <v>22</v>
      </c>
      <c r="Z68" s="9" t="s">
        <v>193</v>
      </c>
      <c r="AA68" s="9" t="s">
        <v>194</v>
      </c>
      <c r="AB68" s="9" t="s">
        <v>195</v>
      </c>
      <c r="AC68" s="51">
        <f t="shared" si="34"/>
        <v>1846.0543259882018</v>
      </c>
      <c r="AD68" s="51">
        <f t="shared" si="35"/>
        <v>1839.788420946787</v>
      </c>
      <c r="AE68" s="62">
        <f t="shared" si="41"/>
        <v>1316.7</v>
      </c>
    </row>
    <row r="69" spans="1:31" ht="15" customHeight="1" x14ac:dyDescent="0.25">
      <c r="A69" s="8">
        <v>967</v>
      </c>
      <c r="B69" s="9" t="s">
        <v>482</v>
      </c>
      <c r="C69" s="21">
        <v>4322</v>
      </c>
      <c r="D69" s="38">
        <f t="shared" si="26"/>
        <v>8.6880484054154567E-3</v>
      </c>
      <c r="E69" s="1">
        <v>40274</v>
      </c>
      <c r="F69" s="38">
        <f t="shared" si="27"/>
        <v>1.6883668946944347E-2</v>
      </c>
      <c r="G69" s="61">
        <v>1451</v>
      </c>
      <c r="H69" s="50">
        <f t="shared" si="28"/>
        <v>1858.847060883033</v>
      </c>
      <c r="I69" s="58">
        <f t="shared" si="29"/>
        <v>407.84706088303301</v>
      </c>
      <c r="J69" s="72">
        <f t="shared" si="36"/>
        <v>1.2785858676179901E-2</v>
      </c>
      <c r="K69" s="50">
        <f t="shared" si="30"/>
        <v>1858.847060883033</v>
      </c>
      <c r="L69" s="74">
        <f t="shared" si="37"/>
        <v>1.274246072455407E-2</v>
      </c>
      <c r="M69" s="50">
        <f t="shared" si="38"/>
        <v>6.3093263324042255</v>
      </c>
      <c r="N69" s="52">
        <f t="shared" si="39"/>
        <v>1852.5377345506288</v>
      </c>
      <c r="O69" s="52">
        <f t="shared" si="31"/>
        <v>401.53773455062878</v>
      </c>
      <c r="P69" s="80" t="str">
        <f t="shared" si="40"/>
        <v>* 10%</v>
      </c>
      <c r="Q69" s="77">
        <f t="shared" si="32"/>
        <v>1596.1000000000001</v>
      </c>
      <c r="R69" s="77">
        <f t="shared" si="33"/>
        <v>145.10000000000014</v>
      </c>
      <c r="S69" s="9" t="s">
        <v>483</v>
      </c>
      <c r="T69" s="9" t="s">
        <v>189</v>
      </c>
      <c r="U69" s="9" t="s">
        <v>484</v>
      </c>
      <c r="V69" s="9" t="s">
        <v>38</v>
      </c>
      <c r="W69" s="9" t="s">
        <v>485</v>
      </c>
      <c r="X69" s="9" t="s">
        <v>486</v>
      </c>
      <c r="Y69" s="9" t="s">
        <v>22</v>
      </c>
      <c r="Z69" s="9" t="s">
        <v>487</v>
      </c>
      <c r="AA69" s="9" t="s">
        <v>488</v>
      </c>
      <c r="AB69" s="9" t="s">
        <v>489</v>
      </c>
      <c r="AC69" s="51">
        <f t="shared" si="34"/>
        <v>1858.847060883033</v>
      </c>
      <c r="AD69" s="51">
        <f t="shared" si="35"/>
        <v>1852.5377345506288</v>
      </c>
      <c r="AE69" s="62">
        <f t="shared" si="41"/>
        <v>1596.1000000000001</v>
      </c>
    </row>
    <row r="70" spans="1:31" ht="15" customHeight="1" x14ac:dyDescent="0.25">
      <c r="A70" s="8">
        <v>1303</v>
      </c>
      <c r="B70" s="9" t="s">
        <v>498</v>
      </c>
      <c r="C70" s="21">
        <v>5422</v>
      </c>
      <c r="D70" s="38">
        <f t="shared" si="26"/>
        <v>1.089925924436895E-2</v>
      </c>
      <c r="E70" s="1">
        <v>41324</v>
      </c>
      <c r="F70" s="38">
        <f t="shared" si="27"/>
        <v>1.7323850016475347E-2</v>
      </c>
      <c r="G70" s="61">
        <v>1451</v>
      </c>
      <c r="H70" s="50">
        <f t="shared" si="28"/>
        <v>2051.5807747914046</v>
      </c>
      <c r="I70" s="58">
        <f t="shared" si="29"/>
        <v>600.58077479140456</v>
      </c>
      <c r="J70" s="72">
        <f t="shared" si="36"/>
        <v>1.4111554630422147E-2</v>
      </c>
      <c r="K70" s="50">
        <f t="shared" si="30"/>
        <v>2051.5807747914046</v>
      </c>
      <c r="L70" s="74">
        <f t="shared" si="37"/>
        <v>1.4063656981877254E-2</v>
      </c>
      <c r="M70" s="50">
        <f t="shared" si="38"/>
        <v>6.9635059698223358</v>
      </c>
      <c r="N70" s="52">
        <f t="shared" si="39"/>
        <v>2044.6172688215822</v>
      </c>
      <c r="O70" s="52">
        <f t="shared" si="31"/>
        <v>593.61726882158223</v>
      </c>
      <c r="P70" s="80" t="str">
        <f t="shared" si="40"/>
        <v>* 10%</v>
      </c>
      <c r="Q70" s="77">
        <f t="shared" si="32"/>
        <v>1596.1000000000001</v>
      </c>
      <c r="R70" s="77">
        <f t="shared" si="33"/>
        <v>145.10000000000014</v>
      </c>
      <c r="S70" s="9" t="s">
        <v>499</v>
      </c>
      <c r="T70" s="9" t="s">
        <v>189</v>
      </c>
      <c r="U70" s="9" t="s">
        <v>500</v>
      </c>
      <c r="V70" s="9" t="s">
        <v>29</v>
      </c>
      <c r="W70" s="9" t="s">
        <v>501</v>
      </c>
      <c r="X70" s="9" t="s">
        <v>502</v>
      </c>
      <c r="Y70" s="9" t="s">
        <v>22</v>
      </c>
      <c r="Z70" s="9" t="s">
        <v>503</v>
      </c>
      <c r="AA70" s="9" t="s">
        <v>504</v>
      </c>
      <c r="AB70" s="9" t="s">
        <v>505</v>
      </c>
      <c r="AC70" s="51">
        <f t="shared" si="34"/>
        <v>2051.5807747914046</v>
      </c>
      <c r="AD70" s="51">
        <f t="shared" si="35"/>
        <v>2044.6172688215822</v>
      </c>
      <c r="AE70" s="62">
        <f t="shared" si="41"/>
        <v>1596.1000000000001</v>
      </c>
    </row>
    <row r="71" spans="1:31" ht="15" customHeight="1" x14ac:dyDescent="0.25">
      <c r="A71" s="8">
        <v>717</v>
      </c>
      <c r="B71" s="9" t="s">
        <v>203</v>
      </c>
      <c r="C71" s="21">
        <v>7266</v>
      </c>
      <c r="D71" s="38">
        <f t="shared" si="26"/>
        <v>1.4606052687123717E-2</v>
      </c>
      <c r="E71" s="1">
        <v>32918</v>
      </c>
      <c r="F71" s="38">
        <f t="shared" si="27"/>
        <v>1.3799886139830015E-2</v>
      </c>
      <c r="G71" s="61">
        <v>2825</v>
      </c>
      <c r="H71" s="50">
        <f t="shared" si="28"/>
        <v>2064.8709342641582</v>
      </c>
      <c r="I71" s="58">
        <f t="shared" si="29"/>
        <v>-760.12906573584178</v>
      </c>
      <c r="J71" s="72">
        <f t="shared" si="36"/>
        <v>1.4202969413476865E-2</v>
      </c>
      <c r="K71" s="50">
        <f t="shared" si="30"/>
        <v>2064.8709342641582</v>
      </c>
      <c r="L71" s="74">
        <f t="shared" si="37"/>
        <v>1.4154761483516123E-2</v>
      </c>
      <c r="M71" s="50">
        <f t="shared" si="38"/>
        <v>7.0086156267102524</v>
      </c>
      <c r="N71" s="52">
        <f t="shared" si="39"/>
        <v>2057.862318637448</v>
      </c>
      <c r="O71" s="52">
        <f t="shared" si="31"/>
        <v>-767.13768136255203</v>
      </c>
      <c r="P71" s="80" t="str">
        <f t="shared" si="40"/>
        <v>SAME</v>
      </c>
      <c r="Q71" s="77">
        <f t="shared" si="32"/>
        <v>2057.862318637448</v>
      </c>
      <c r="R71" s="77">
        <f t="shared" si="33"/>
        <v>-767.13768136255203</v>
      </c>
      <c r="S71" s="9" t="s">
        <v>204</v>
      </c>
      <c r="T71" s="9" t="s">
        <v>189</v>
      </c>
      <c r="U71" s="9" t="s">
        <v>205</v>
      </c>
      <c r="V71" s="9" t="s">
        <v>38</v>
      </c>
      <c r="W71" s="9" t="s">
        <v>206</v>
      </c>
      <c r="X71" s="9" t="s">
        <v>207</v>
      </c>
      <c r="Y71" s="9" t="s">
        <v>22</v>
      </c>
      <c r="Z71" s="9" t="s">
        <v>208</v>
      </c>
      <c r="AA71" s="9" t="s">
        <v>209</v>
      </c>
      <c r="AB71" s="9" t="s">
        <v>210</v>
      </c>
      <c r="AC71" s="51">
        <f t="shared" si="34"/>
        <v>2064.8709342641582</v>
      </c>
      <c r="AD71" s="51">
        <f t="shared" si="35"/>
        <v>2057.862318637448</v>
      </c>
      <c r="AE71" s="62">
        <f t="shared" si="41"/>
        <v>2057.862318637448</v>
      </c>
    </row>
    <row r="72" spans="1:31" ht="15" customHeight="1" x14ac:dyDescent="0.25">
      <c r="A72" s="8">
        <v>1244</v>
      </c>
      <c r="B72" s="9" t="s">
        <v>571</v>
      </c>
      <c r="C72" s="21">
        <v>11210</v>
      </c>
      <c r="D72" s="38">
        <f t="shared" si="26"/>
        <v>2.2534248640607882E-2</v>
      </c>
      <c r="E72" s="1">
        <v>21367</v>
      </c>
      <c r="F72" s="38">
        <f t="shared" si="27"/>
        <v>8.9574751549227755E-3</v>
      </c>
      <c r="G72" s="61">
        <v>1451</v>
      </c>
      <c r="H72" s="50">
        <f t="shared" si="28"/>
        <v>2289.1813409653701</v>
      </c>
      <c r="I72" s="58">
        <f t="shared" si="29"/>
        <v>838.18134096537005</v>
      </c>
      <c r="J72" s="72">
        <f t="shared" si="36"/>
        <v>1.5745861897765327E-2</v>
      </c>
      <c r="K72" s="50">
        <f t="shared" si="30"/>
        <v>2289.1813409653701</v>
      </c>
      <c r="L72" s="74">
        <f t="shared" si="37"/>
        <v>1.5692417059193844E-2</v>
      </c>
      <c r="M72" s="50">
        <f t="shared" si="38"/>
        <v>7.7699733443050718</v>
      </c>
      <c r="N72" s="52">
        <f t="shared" si="39"/>
        <v>2281.411367621065</v>
      </c>
      <c r="O72" s="52">
        <f t="shared" si="31"/>
        <v>830.41136762106498</v>
      </c>
      <c r="P72" s="80" t="str">
        <f t="shared" si="40"/>
        <v>* 10%</v>
      </c>
      <c r="Q72" s="77">
        <f t="shared" si="32"/>
        <v>1596.1000000000001</v>
      </c>
      <c r="R72" s="77">
        <f t="shared" si="33"/>
        <v>145.10000000000014</v>
      </c>
      <c r="S72" s="9" t="s">
        <v>572</v>
      </c>
      <c r="T72" s="9" t="s">
        <v>189</v>
      </c>
      <c r="U72" s="9" t="s">
        <v>573</v>
      </c>
      <c r="V72" s="9" t="s">
        <v>29</v>
      </c>
      <c r="W72" s="9" t="s">
        <v>574</v>
      </c>
      <c r="X72" s="9" t="s">
        <v>575</v>
      </c>
      <c r="Y72" s="9" t="s">
        <v>22</v>
      </c>
      <c r="Z72" s="9" t="s">
        <v>576</v>
      </c>
      <c r="AA72" s="9" t="s">
        <v>577</v>
      </c>
      <c r="AB72" s="9" t="s">
        <v>578</v>
      </c>
      <c r="AC72" s="51">
        <f t="shared" si="34"/>
        <v>2289.1813409653701</v>
      </c>
      <c r="AD72" s="51">
        <f t="shared" si="35"/>
        <v>2281.411367621065</v>
      </c>
      <c r="AE72" s="62">
        <f t="shared" si="41"/>
        <v>1596.1000000000001</v>
      </c>
    </row>
    <row r="73" spans="1:31" ht="15" customHeight="1" x14ac:dyDescent="0.25">
      <c r="A73" s="8">
        <v>1226</v>
      </c>
      <c r="B73" s="9" t="s">
        <v>218</v>
      </c>
      <c r="C73" s="21">
        <v>14199</v>
      </c>
      <c r="D73" s="38">
        <f t="shared" si="26"/>
        <v>2.8542711547546059E-2</v>
      </c>
      <c r="E73" s="1">
        <v>29506</v>
      </c>
      <c r="F73" s="38">
        <f t="shared" si="27"/>
        <v>1.2369507273887369E-2</v>
      </c>
      <c r="G73" s="61">
        <v>1451</v>
      </c>
      <c r="H73" s="50">
        <f t="shared" si="28"/>
        <v>2973.9714647443125</v>
      </c>
      <c r="I73" s="58">
        <f t="shared" si="29"/>
        <v>1522.9714647443125</v>
      </c>
      <c r="J73" s="72">
        <f t="shared" si="36"/>
        <v>2.0456109410716714E-2</v>
      </c>
      <c r="K73" s="50">
        <f t="shared" si="30"/>
        <v>2973.9714647443125</v>
      </c>
      <c r="L73" s="74">
        <f t="shared" si="37"/>
        <v>2.0386676980002235E-2</v>
      </c>
      <c r="M73" s="50">
        <f t="shared" si="38"/>
        <v>10.09429816426973</v>
      </c>
      <c r="N73" s="52">
        <f t="shared" si="39"/>
        <v>2963.8771665800427</v>
      </c>
      <c r="O73" s="52">
        <f t="shared" si="31"/>
        <v>1512.8771665800427</v>
      </c>
      <c r="P73" s="80" t="str">
        <f t="shared" si="40"/>
        <v>* 10%</v>
      </c>
      <c r="Q73" s="77">
        <f t="shared" si="32"/>
        <v>1596.1000000000001</v>
      </c>
      <c r="R73" s="77">
        <f t="shared" si="33"/>
        <v>145.10000000000014</v>
      </c>
      <c r="S73" s="9" t="s">
        <v>219</v>
      </c>
      <c r="T73" s="9" t="s">
        <v>189</v>
      </c>
      <c r="U73" s="9" t="s">
        <v>220</v>
      </c>
      <c r="V73" s="9" t="s">
        <v>29</v>
      </c>
      <c r="W73" s="9" t="s">
        <v>221</v>
      </c>
      <c r="X73" s="9" t="s">
        <v>222</v>
      </c>
      <c r="Y73" s="9" t="s">
        <v>22</v>
      </c>
      <c r="Z73" s="9" t="s">
        <v>223</v>
      </c>
      <c r="AA73" s="9" t="s">
        <v>224</v>
      </c>
      <c r="AB73" s="9" t="s">
        <v>225</v>
      </c>
      <c r="AC73" s="51">
        <f t="shared" si="34"/>
        <v>2973.9714647443125</v>
      </c>
      <c r="AD73" s="51">
        <f t="shared" si="35"/>
        <v>2963.8771665800427</v>
      </c>
      <c r="AE73" s="62">
        <f t="shared" si="41"/>
        <v>1596.1000000000001</v>
      </c>
    </row>
    <row r="74" spans="1:31" ht="15" customHeight="1" x14ac:dyDescent="0.25">
      <c r="A74" s="8">
        <v>755</v>
      </c>
      <c r="B74" s="9" t="s">
        <v>506</v>
      </c>
      <c r="C74" s="21">
        <v>10417</v>
      </c>
      <c r="D74" s="38">
        <f t="shared" si="26"/>
        <v>2.0940166644889589E-2</v>
      </c>
      <c r="E74" s="1">
        <v>49058</v>
      </c>
      <c r="F74" s="38">
        <f t="shared" si="27"/>
        <v>2.0566098008620842E-2</v>
      </c>
      <c r="G74" s="61">
        <v>1451</v>
      </c>
      <c r="H74" s="50">
        <f t="shared" si="28"/>
        <v>3017.1535605641006</v>
      </c>
      <c r="I74" s="58">
        <f t="shared" si="29"/>
        <v>1566.1535605641006</v>
      </c>
      <c r="J74" s="72">
        <f t="shared" si="36"/>
        <v>2.0753132326755214E-2</v>
      </c>
      <c r="K74" s="50">
        <f t="shared" si="30"/>
        <v>3017.1535605641006</v>
      </c>
      <c r="L74" s="74">
        <f t="shared" si="37"/>
        <v>2.0682691736442816E-2</v>
      </c>
      <c r="M74" s="50">
        <f t="shared" si="38"/>
        <v>10.240867475956293</v>
      </c>
      <c r="N74" s="52">
        <f t="shared" si="39"/>
        <v>3006.9126930881444</v>
      </c>
      <c r="O74" s="52">
        <f t="shared" si="31"/>
        <v>1555.9126930881444</v>
      </c>
      <c r="P74" s="80" t="str">
        <f t="shared" si="40"/>
        <v>* 10%</v>
      </c>
      <c r="Q74" s="77">
        <f t="shared" si="32"/>
        <v>1596.1000000000001</v>
      </c>
      <c r="R74" s="77">
        <f t="shared" si="33"/>
        <v>145.10000000000014</v>
      </c>
      <c r="S74" s="9" t="s">
        <v>507</v>
      </c>
      <c r="T74" s="9" t="s">
        <v>189</v>
      </c>
      <c r="U74" s="9" t="s">
        <v>353</v>
      </c>
      <c r="V74" s="9" t="s">
        <v>70</v>
      </c>
      <c r="W74" s="9" t="s">
        <v>508</v>
      </c>
      <c r="X74" s="9" t="s">
        <v>509</v>
      </c>
      <c r="Y74" s="9" t="s">
        <v>22</v>
      </c>
      <c r="Z74" s="9" t="s">
        <v>510</v>
      </c>
      <c r="AA74" s="9" t="s">
        <v>511</v>
      </c>
      <c r="AB74" s="9" t="s">
        <v>34</v>
      </c>
      <c r="AC74" s="51">
        <f t="shared" si="34"/>
        <v>0</v>
      </c>
      <c r="AD74" s="51">
        <f t="shared" si="35"/>
        <v>0</v>
      </c>
      <c r="AE74" s="62">
        <f t="shared" si="41"/>
        <v>0</v>
      </c>
    </row>
    <row r="75" spans="1:31" ht="15" customHeight="1" x14ac:dyDescent="0.25">
      <c r="A75" s="8">
        <v>988</v>
      </c>
      <c r="B75" s="9" t="s">
        <v>430</v>
      </c>
      <c r="C75" s="21">
        <v>7852</v>
      </c>
      <c r="D75" s="38">
        <f t="shared" si="26"/>
        <v>1.5784025006784396E-2</v>
      </c>
      <c r="E75" s="1">
        <v>68095</v>
      </c>
      <c r="F75" s="38">
        <f t="shared" si="27"/>
        <v>2.8546790409251014E-2</v>
      </c>
      <c r="G75" s="61">
        <v>1451</v>
      </c>
      <c r="H75" s="50">
        <f t="shared" si="28"/>
        <v>3222.4744551636954</v>
      </c>
      <c r="I75" s="58">
        <f t="shared" si="29"/>
        <v>1771.4744551636954</v>
      </c>
      <c r="J75" s="72">
        <f t="shared" si="36"/>
        <v>2.2165407708017705E-2</v>
      </c>
      <c r="K75" s="50">
        <f t="shared" si="30"/>
        <v>3222.4744551636954</v>
      </c>
      <c r="L75" s="74">
        <f t="shared" si="37"/>
        <v>2.2090173551607743E-2</v>
      </c>
      <c r="M75" s="50">
        <f t="shared" si="38"/>
        <v>10.937770709229881</v>
      </c>
      <c r="N75" s="52">
        <f t="shared" si="39"/>
        <v>3211.5366844544656</v>
      </c>
      <c r="O75" s="52">
        <f t="shared" si="31"/>
        <v>1760.5366844544656</v>
      </c>
      <c r="P75" s="80" t="str">
        <f t="shared" si="40"/>
        <v>* 10%</v>
      </c>
      <c r="Q75" s="77">
        <f t="shared" si="32"/>
        <v>1596.1000000000001</v>
      </c>
      <c r="R75" s="77">
        <f t="shared" si="33"/>
        <v>145.10000000000014</v>
      </c>
      <c r="S75" s="9" t="s">
        <v>431</v>
      </c>
      <c r="T75" s="9" t="s">
        <v>189</v>
      </c>
      <c r="U75" s="9" t="s">
        <v>176</v>
      </c>
      <c r="V75" s="9" t="s">
        <v>19</v>
      </c>
      <c r="W75" s="9" t="s">
        <v>432</v>
      </c>
      <c r="X75" s="9" t="s">
        <v>433</v>
      </c>
      <c r="Y75" s="9" t="s">
        <v>22</v>
      </c>
      <c r="Z75" s="9" t="s">
        <v>434</v>
      </c>
      <c r="AA75" s="9" t="s">
        <v>435</v>
      </c>
      <c r="AB75" s="9" t="s">
        <v>436</v>
      </c>
      <c r="AC75" s="51">
        <f t="shared" si="34"/>
        <v>3222.4744551636954</v>
      </c>
      <c r="AD75" s="51">
        <f t="shared" si="35"/>
        <v>3211.5366844544656</v>
      </c>
      <c r="AE75" s="62">
        <f t="shared" si="41"/>
        <v>1596.1000000000001</v>
      </c>
    </row>
    <row r="76" spans="1:31" ht="15" customHeight="1" x14ac:dyDescent="0.25">
      <c r="A76" s="8">
        <v>1079</v>
      </c>
      <c r="B76" s="9" t="s">
        <v>265</v>
      </c>
      <c r="C76" s="21">
        <v>12433</v>
      </c>
      <c r="D76" s="38">
        <f t="shared" si="26"/>
        <v>2.4992713055189811E-2</v>
      </c>
      <c r="E76" s="1">
        <v>57332</v>
      </c>
      <c r="F76" s="38">
        <f t="shared" si="27"/>
        <v>2.4034724836525134E-2</v>
      </c>
      <c r="G76" s="61">
        <v>1451</v>
      </c>
      <c r="H76" s="50">
        <f t="shared" si="28"/>
        <v>3563.8790923531665</v>
      </c>
      <c r="I76" s="58">
        <f t="shared" si="29"/>
        <v>2112.8790923531665</v>
      </c>
      <c r="J76" s="72">
        <f t="shared" si="36"/>
        <v>2.4513718945857473E-2</v>
      </c>
      <c r="K76" s="50">
        <f t="shared" si="30"/>
        <v>3563.8790923531665</v>
      </c>
      <c r="L76" s="74">
        <f t="shared" si="37"/>
        <v>2.4430514116528058E-2</v>
      </c>
      <c r="M76" s="50">
        <f t="shared" si="38"/>
        <v>12.096571404969382</v>
      </c>
      <c r="N76" s="52">
        <f t="shared" si="39"/>
        <v>3551.7825209481971</v>
      </c>
      <c r="O76" s="52">
        <f t="shared" si="31"/>
        <v>2100.7825209481971</v>
      </c>
      <c r="P76" s="80" t="str">
        <f t="shared" si="40"/>
        <v>* 10%</v>
      </c>
      <c r="Q76" s="77">
        <f t="shared" si="32"/>
        <v>1596.1000000000001</v>
      </c>
      <c r="R76" s="77">
        <f t="shared" si="33"/>
        <v>145.10000000000014</v>
      </c>
      <c r="S76" s="9" t="s">
        <v>266</v>
      </c>
      <c r="T76" s="9" t="s">
        <v>189</v>
      </c>
      <c r="U76" s="9" t="s">
        <v>136</v>
      </c>
      <c r="V76" s="9" t="s">
        <v>70</v>
      </c>
      <c r="W76" s="9" t="s">
        <v>267</v>
      </c>
      <c r="X76" s="9" t="s">
        <v>268</v>
      </c>
      <c r="Y76" s="9" t="s">
        <v>22</v>
      </c>
      <c r="Z76" s="9" t="s">
        <v>269</v>
      </c>
      <c r="AA76" s="9" t="s">
        <v>270</v>
      </c>
      <c r="AB76" s="9" t="s">
        <v>34</v>
      </c>
      <c r="AC76" s="51">
        <f t="shared" si="34"/>
        <v>0</v>
      </c>
      <c r="AD76" s="51">
        <f t="shared" si="35"/>
        <v>0</v>
      </c>
      <c r="AE76" s="62">
        <f t="shared" si="41"/>
        <v>0</v>
      </c>
    </row>
    <row r="77" spans="1:31" ht="15" customHeight="1" x14ac:dyDescent="0.25">
      <c r="A77" s="8">
        <v>892</v>
      </c>
      <c r="B77" s="9" t="s">
        <v>410</v>
      </c>
      <c r="C77" s="21">
        <v>28073</v>
      </c>
      <c r="D77" s="38">
        <f t="shared" si="26"/>
        <v>5.6432110801764947E-2</v>
      </c>
      <c r="E77" s="1">
        <v>114421</v>
      </c>
      <c r="F77" s="38">
        <f t="shared" si="27"/>
        <v>4.7967579196958807E-2</v>
      </c>
      <c r="G77" s="61">
        <v>8672</v>
      </c>
      <c r="H77" s="50">
        <f t="shared" si="28"/>
        <v>7588.9723884078112</v>
      </c>
      <c r="I77" s="58">
        <f t="shared" si="29"/>
        <v>-1083.0276115921888</v>
      </c>
      <c r="J77" s="72">
        <f t="shared" si="36"/>
        <v>5.219984499936188E-2</v>
      </c>
      <c r="K77" s="50">
        <f t="shared" si="30"/>
        <v>7588.9723884078112</v>
      </c>
      <c r="L77" s="74">
        <f t="shared" si="37"/>
        <v>5.2022667509329192E-2</v>
      </c>
      <c r="M77" s="50">
        <f t="shared" si="38"/>
        <v>25.75860291772733</v>
      </c>
      <c r="N77" s="52">
        <f t="shared" si="39"/>
        <v>7563.2137854900839</v>
      </c>
      <c r="O77" s="52">
        <f t="shared" si="31"/>
        <v>-1108.7862145099161</v>
      </c>
      <c r="P77" s="80" t="str">
        <f t="shared" si="40"/>
        <v>SAME</v>
      </c>
      <c r="Q77" s="77">
        <f t="shared" si="32"/>
        <v>7563.2137854900839</v>
      </c>
      <c r="R77" s="77">
        <f t="shared" si="33"/>
        <v>-1108.7862145099161</v>
      </c>
      <c r="S77" s="9" t="s">
        <v>411</v>
      </c>
      <c r="T77" s="9" t="s">
        <v>189</v>
      </c>
      <c r="U77" s="9" t="s">
        <v>62</v>
      </c>
      <c r="V77" s="9" t="s">
        <v>19</v>
      </c>
      <c r="W77" s="9" t="s">
        <v>412</v>
      </c>
      <c r="X77" s="9" t="s">
        <v>413</v>
      </c>
      <c r="Y77" s="9" t="s">
        <v>22</v>
      </c>
      <c r="Z77" s="9" t="s">
        <v>414</v>
      </c>
      <c r="AA77" s="9" t="s">
        <v>415</v>
      </c>
      <c r="AB77" s="9" t="s">
        <v>34</v>
      </c>
      <c r="AC77" s="51">
        <f t="shared" si="34"/>
        <v>0</v>
      </c>
      <c r="AD77" s="51">
        <f t="shared" si="35"/>
        <v>0</v>
      </c>
      <c r="AE77" s="62">
        <f t="shared" si="41"/>
        <v>0</v>
      </c>
    </row>
    <row r="78" spans="1:31" ht="15" customHeight="1" x14ac:dyDescent="0.25">
      <c r="A78" s="8">
        <v>1030</v>
      </c>
      <c r="B78" s="9" t="s">
        <v>476</v>
      </c>
      <c r="C78" s="21">
        <v>29091</v>
      </c>
      <c r="D78" s="38">
        <f t="shared" si="26"/>
        <v>5.847848592363282E-2</v>
      </c>
      <c r="E78" s="1">
        <v>110299</v>
      </c>
      <c r="F78" s="38">
        <f t="shared" si="27"/>
        <v>4.6239554083999962E-2</v>
      </c>
      <c r="G78" s="61">
        <v>22131</v>
      </c>
      <c r="H78" s="50">
        <f t="shared" si="28"/>
        <v>7612.1137351636253</v>
      </c>
      <c r="I78" s="58">
        <f t="shared" si="29"/>
        <v>-14518.886264836376</v>
      </c>
      <c r="J78" s="72">
        <f t="shared" si="36"/>
        <v>5.2359020003816391E-2</v>
      </c>
      <c r="K78" s="50">
        <f t="shared" si="30"/>
        <v>7612.1137351636253</v>
      </c>
      <c r="L78" s="74">
        <f t="shared" si="37"/>
        <v>5.2181302239616888E-2</v>
      </c>
      <c r="M78" s="50">
        <f t="shared" si="38"/>
        <v>25.837149620963828</v>
      </c>
      <c r="N78" s="52">
        <f t="shared" si="39"/>
        <v>7586.2765855426615</v>
      </c>
      <c r="O78" s="52">
        <f t="shared" si="31"/>
        <v>-14544.723414457338</v>
      </c>
      <c r="P78" s="80" t="str">
        <f t="shared" si="40"/>
        <v>SAME</v>
      </c>
      <c r="Q78" s="77">
        <f t="shared" si="32"/>
        <v>7586.2765855426615</v>
      </c>
      <c r="R78" s="77">
        <f t="shared" si="33"/>
        <v>-14544.723414457338</v>
      </c>
      <c r="S78" s="9" t="s">
        <v>477</v>
      </c>
      <c r="T78" s="9" t="s">
        <v>189</v>
      </c>
      <c r="U78" s="9" t="s">
        <v>69</v>
      </c>
      <c r="V78" s="9" t="s">
        <v>70</v>
      </c>
      <c r="W78" s="9" t="s">
        <v>478</v>
      </c>
      <c r="X78" s="9" t="s">
        <v>479</v>
      </c>
      <c r="Y78" s="9" t="s">
        <v>22</v>
      </c>
      <c r="Z78" s="9" t="s">
        <v>480</v>
      </c>
      <c r="AA78" s="9" t="s">
        <v>481</v>
      </c>
      <c r="AB78" s="9" t="s">
        <v>34</v>
      </c>
      <c r="AC78" s="51">
        <f t="shared" si="34"/>
        <v>0</v>
      </c>
      <c r="AD78" s="51">
        <f t="shared" si="35"/>
        <v>0</v>
      </c>
      <c r="AE78" s="62">
        <f t="shared" si="41"/>
        <v>0</v>
      </c>
    </row>
    <row r="79" spans="1:31" ht="15" customHeight="1" x14ac:dyDescent="0.25">
      <c r="A79" s="8">
        <v>1281</v>
      </c>
      <c r="B79" s="9" t="s">
        <v>365</v>
      </c>
      <c r="C79" s="21">
        <v>38748</v>
      </c>
      <c r="D79" s="38">
        <f t="shared" si="26"/>
        <v>7.789090689797272E-2</v>
      </c>
      <c r="E79" s="1">
        <v>104444</v>
      </c>
      <c r="F79" s="38">
        <f t="shared" si="27"/>
        <v>4.3785020596281851E-2</v>
      </c>
      <c r="G79" s="61">
        <v>16994</v>
      </c>
      <c r="H79" s="50">
        <f t="shared" si="28"/>
        <v>8844.808390705919</v>
      </c>
      <c r="I79" s="58">
        <f t="shared" si="29"/>
        <v>-8149.191609294081</v>
      </c>
      <c r="J79" s="72">
        <f t="shared" si="36"/>
        <v>6.0837963747127285E-2</v>
      </c>
      <c r="K79" s="50">
        <f t="shared" si="30"/>
        <v>8844.808390705919</v>
      </c>
      <c r="L79" s="74">
        <f t="shared" si="37"/>
        <v>6.063146662600466E-2</v>
      </c>
      <c r="M79" s="50">
        <f t="shared" si="38"/>
        <v>30.021180149184147</v>
      </c>
      <c r="N79" s="52">
        <f t="shared" si="39"/>
        <v>8814.7872105567349</v>
      </c>
      <c r="O79" s="52">
        <f t="shared" si="31"/>
        <v>-8179.2127894432651</v>
      </c>
      <c r="P79" s="80" t="str">
        <f t="shared" si="40"/>
        <v>SAME</v>
      </c>
      <c r="Q79" s="77">
        <f t="shared" si="32"/>
        <v>8814.7872105567349</v>
      </c>
      <c r="R79" s="77">
        <f t="shared" si="33"/>
        <v>-8179.2127894432651</v>
      </c>
      <c r="S79" s="9" t="s">
        <v>366</v>
      </c>
      <c r="T79" s="9" t="s">
        <v>189</v>
      </c>
      <c r="U79" s="9" t="s">
        <v>45</v>
      </c>
      <c r="V79" s="9" t="s">
        <v>29</v>
      </c>
      <c r="W79" s="9" t="s">
        <v>367</v>
      </c>
      <c r="X79" s="9" t="s">
        <v>368</v>
      </c>
      <c r="Y79" s="9" t="s">
        <v>22</v>
      </c>
      <c r="Z79" s="9" t="s">
        <v>369</v>
      </c>
      <c r="AA79" s="9" t="s">
        <v>370</v>
      </c>
      <c r="AB79" s="9" t="s">
        <v>371</v>
      </c>
      <c r="AC79" s="51">
        <f t="shared" si="34"/>
        <v>8844.808390705919</v>
      </c>
      <c r="AD79" s="51">
        <f t="shared" si="35"/>
        <v>8814.7872105567349</v>
      </c>
      <c r="AE79" s="62">
        <f t="shared" si="41"/>
        <v>8814.7872105567349</v>
      </c>
    </row>
    <row r="80" spans="1:31" ht="15" customHeight="1" x14ac:dyDescent="0.25">
      <c r="A80" s="8">
        <v>1121</v>
      </c>
      <c r="B80" s="9" t="s">
        <v>243</v>
      </c>
      <c r="C80" s="21">
        <v>47714</v>
      </c>
      <c r="D80" s="38">
        <f t="shared" si="26"/>
        <v>9.591428542711547E-2</v>
      </c>
      <c r="E80" s="1">
        <v>134932</v>
      </c>
      <c r="F80" s="38">
        <f t="shared" si="27"/>
        <v>5.6566201975197267E-2</v>
      </c>
      <c r="G80" s="61">
        <v>10255</v>
      </c>
      <c r="H80" s="50">
        <f t="shared" si="28"/>
        <v>11084.038742655868</v>
      </c>
      <c r="I80" s="58">
        <f t="shared" si="29"/>
        <v>829.03874265586819</v>
      </c>
      <c r="J80" s="72">
        <f t="shared" si="36"/>
        <v>7.6240243701156368E-2</v>
      </c>
      <c r="K80" s="50">
        <f t="shared" si="30"/>
        <v>11084.038742655868</v>
      </c>
      <c r="L80" s="74">
        <f t="shared" si="37"/>
        <v>7.5981467932404262E-2</v>
      </c>
      <c r="M80" s="50">
        <f t="shared" si="38"/>
        <v>37.621609103873197</v>
      </c>
      <c r="N80" s="52">
        <f t="shared" si="39"/>
        <v>11046.417133551995</v>
      </c>
      <c r="O80" s="52">
        <f t="shared" si="31"/>
        <v>791.41713355199499</v>
      </c>
      <c r="P80" s="80" t="str">
        <f t="shared" si="40"/>
        <v>SAME</v>
      </c>
      <c r="Q80" s="77">
        <f t="shared" si="32"/>
        <v>11046.417133551995</v>
      </c>
      <c r="R80" s="77">
        <f t="shared" si="33"/>
        <v>791.41713355199499</v>
      </c>
      <c r="S80" s="9" t="s">
        <v>244</v>
      </c>
      <c r="T80" s="9" t="s">
        <v>189</v>
      </c>
      <c r="U80" s="9" t="s">
        <v>121</v>
      </c>
      <c r="V80" s="9" t="s">
        <v>70</v>
      </c>
      <c r="W80" s="9" t="s">
        <v>245</v>
      </c>
      <c r="X80" s="9" t="s">
        <v>246</v>
      </c>
      <c r="Y80" s="9" t="s">
        <v>22</v>
      </c>
      <c r="Z80" s="9" t="s">
        <v>247</v>
      </c>
      <c r="AA80" s="9" t="s">
        <v>248</v>
      </c>
      <c r="AB80" s="9" t="s">
        <v>249</v>
      </c>
      <c r="AC80" s="51">
        <f t="shared" si="34"/>
        <v>11084.038742655868</v>
      </c>
      <c r="AD80" s="51">
        <f t="shared" si="35"/>
        <v>11046.417133551995</v>
      </c>
      <c r="AE80" s="62">
        <f t="shared" si="41"/>
        <v>11046.417133551995</v>
      </c>
    </row>
    <row r="81" spans="1:31" ht="15" customHeight="1" x14ac:dyDescent="0.25">
      <c r="A81" s="8">
        <v>683</v>
      </c>
      <c r="B81" s="9" t="s">
        <v>211</v>
      </c>
      <c r="C81" s="21">
        <v>72120</v>
      </c>
      <c r="D81" s="38">
        <f t="shared" si="26"/>
        <v>0.14497502336847817</v>
      </c>
      <c r="E81" s="1">
        <v>167466</v>
      </c>
      <c r="F81" s="38">
        <f t="shared" si="27"/>
        <v>7.0205107609598805E-2</v>
      </c>
      <c r="G81" s="61">
        <v>12775</v>
      </c>
      <c r="H81" s="50">
        <f t="shared" si="28"/>
        <v>15641.771278694076</v>
      </c>
      <c r="I81" s="58">
        <f t="shared" si="29"/>
        <v>2866.7712786940756</v>
      </c>
      <c r="J81" s="72">
        <f t="shared" si="36"/>
        <v>0.10759006548903849</v>
      </c>
      <c r="K81" s="50">
        <f t="shared" si="30"/>
        <v>15641.771278694076</v>
      </c>
      <c r="L81" s="74">
        <f t="shared" si="37"/>
        <v>0.10722488168904765</v>
      </c>
      <c r="M81" s="50">
        <f t="shared" si="38"/>
        <v>53.091532644555627</v>
      </c>
      <c r="N81" s="52">
        <f t="shared" si="39"/>
        <v>15588.67974604952</v>
      </c>
      <c r="O81" s="52">
        <f t="shared" si="31"/>
        <v>2813.67974604952</v>
      </c>
      <c r="P81" s="80" t="str">
        <f t="shared" si="40"/>
        <v>* 10%</v>
      </c>
      <c r="Q81" s="77">
        <f t="shared" si="32"/>
        <v>14052.500000000002</v>
      </c>
      <c r="R81" s="77">
        <f t="shared" si="33"/>
        <v>1277.5000000000018</v>
      </c>
      <c r="S81" s="9" t="s">
        <v>212</v>
      </c>
      <c r="T81" s="9" t="s">
        <v>189</v>
      </c>
      <c r="U81" s="9" t="s">
        <v>142</v>
      </c>
      <c r="V81" s="9" t="s">
        <v>38</v>
      </c>
      <c r="W81" s="9" t="s">
        <v>213</v>
      </c>
      <c r="X81" s="9" t="s">
        <v>214</v>
      </c>
      <c r="Y81" s="9" t="s">
        <v>22</v>
      </c>
      <c r="Z81" s="9" t="s">
        <v>215</v>
      </c>
      <c r="AA81" s="9" t="s">
        <v>216</v>
      </c>
      <c r="AB81" s="9" t="s">
        <v>217</v>
      </c>
      <c r="AC81" s="51">
        <f t="shared" si="34"/>
        <v>15641.771278694076</v>
      </c>
      <c r="AD81" s="51">
        <f t="shared" si="35"/>
        <v>15588.67974604952</v>
      </c>
      <c r="AE81" s="62">
        <f t="shared" si="41"/>
        <v>14052.500000000002</v>
      </c>
    </row>
    <row r="82" spans="1:31" ht="15" customHeight="1" x14ac:dyDescent="0.25">
      <c r="A82" s="8">
        <v>1185</v>
      </c>
      <c r="B82" s="9" t="s">
        <v>549</v>
      </c>
      <c r="C82" s="32">
        <v>80731</v>
      </c>
      <c r="D82" s="38">
        <f t="shared" si="26"/>
        <v>0.1622847838541405</v>
      </c>
      <c r="E82" s="16">
        <v>188197</v>
      </c>
      <c r="F82" s="38">
        <f t="shared" si="27"/>
        <v>7.8895958802405658E-2</v>
      </c>
      <c r="G82" s="61">
        <v>19544</v>
      </c>
      <c r="H82" s="54">
        <f t="shared" si="28"/>
        <v>17531.795321026275</v>
      </c>
      <c r="I82" s="58">
        <f t="shared" si="29"/>
        <v>-2012.2046789737251</v>
      </c>
      <c r="J82" s="72">
        <f t="shared" si="36"/>
        <v>0.12059037132827308</v>
      </c>
      <c r="K82" s="54">
        <f t="shared" si="30"/>
        <v>17531.795321026275</v>
      </c>
      <c r="L82" s="74">
        <f t="shared" si="37"/>
        <v>0.12018106169690705</v>
      </c>
      <c r="M82" s="50">
        <f t="shared" si="38"/>
        <v>59.506680350950774</v>
      </c>
      <c r="N82" s="69">
        <f t="shared" si="39"/>
        <v>17472.288640675324</v>
      </c>
      <c r="O82" s="52">
        <f t="shared" si="31"/>
        <v>-2071.7113593246759</v>
      </c>
      <c r="P82" s="80" t="str">
        <f t="shared" si="40"/>
        <v>SAME</v>
      </c>
      <c r="Q82" s="82">
        <f t="shared" si="32"/>
        <v>17472.288640675324</v>
      </c>
      <c r="R82" s="77">
        <f t="shared" si="33"/>
        <v>-2071.7113593246759</v>
      </c>
      <c r="S82" s="9" t="s">
        <v>550</v>
      </c>
      <c r="T82" s="9" t="s">
        <v>189</v>
      </c>
      <c r="U82" s="9" t="s">
        <v>106</v>
      </c>
      <c r="V82" s="9" t="s">
        <v>29</v>
      </c>
      <c r="W82" s="9" t="s">
        <v>551</v>
      </c>
      <c r="X82" s="9" t="s">
        <v>552</v>
      </c>
      <c r="Y82" s="9" t="s">
        <v>22</v>
      </c>
      <c r="Z82" s="9" t="s">
        <v>553</v>
      </c>
      <c r="AA82" s="9" t="s">
        <v>554</v>
      </c>
      <c r="AB82" s="9" t="s">
        <v>555</v>
      </c>
      <c r="AC82" s="76">
        <f t="shared" si="34"/>
        <v>17531.795321026275</v>
      </c>
      <c r="AD82" s="76">
        <f t="shared" si="35"/>
        <v>17472.288640675324</v>
      </c>
      <c r="AE82" s="78">
        <f t="shared" si="41"/>
        <v>17472.288640675324</v>
      </c>
    </row>
    <row r="83" spans="1:31" ht="15" customHeight="1" x14ac:dyDescent="0.25">
      <c r="C83" s="33">
        <f>SUM(C2:C82)</f>
        <v>497465</v>
      </c>
      <c r="E83" s="33">
        <f>SUM(E2:E82)</f>
        <v>2385382</v>
      </c>
      <c r="H83" s="62">
        <f>SUM(H2:H82)</f>
        <v>145383.0444994728</v>
      </c>
      <c r="J83" s="68"/>
      <c r="K83" s="62">
        <f>SUM(K2:K82)</f>
        <v>145878.18640877816</v>
      </c>
      <c r="L83" s="68"/>
      <c r="N83" s="62">
        <f>SUM(N2:N82)</f>
        <v>145385.45014926087</v>
      </c>
      <c r="Q83" s="62">
        <f>SUM(Q2:Q82)</f>
        <v>121984.46736668944</v>
      </c>
      <c r="AC83" s="62">
        <f>SUM(AC2:AC82)</f>
        <v>112194.93056851737</v>
      </c>
      <c r="AD83" s="62">
        <f>SUM(AD2:AD82)</f>
        <v>111814.11686700609</v>
      </c>
      <c r="AE83" s="62">
        <f>SUM(AE2:AE82)</f>
        <v>95416.44875458545</v>
      </c>
    </row>
    <row r="85" spans="1:31" ht="15" customHeight="1" x14ac:dyDescent="0.25">
      <c r="B85" s="46" t="s">
        <v>1534</v>
      </c>
      <c r="C85" s="19"/>
      <c r="D85" s="47">
        <v>0.5</v>
      </c>
      <c r="E85" s="48"/>
      <c r="F85" s="48">
        <v>0.5</v>
      </c>
      <c r="H85" s="75"/>
    </row>
    <row r="86" spans="1:31" ht="15" customHeight="1" x14ac:dyDescent="0.25">
      <c r="B86" s="70"/>
    </row>
    <row r="87" spans="1:31" ht="15" customHeight="1" x14ac:dyDescent="0.25">
      <c r="B87" s="56" t="s">
        <v>1536</v>
      </c>
      <c r="C87" s="51">
        <v>374800</v>
      </c>
      <c r="D87" s="27"/>
      <c r="F87" s="24"/>
    </row>
    <row r="88" spans="1:31" ht="15" customHeight="1" x14ac:dyDescent="0.25">
      <c r="B88" s="46" t="s">
        <v>1537</v>
      </c>
      <c r="C88" s="19">
        <v>6149556</v>
      </c>
      <c r="D88" s="2"/>
      <c r="E88" s="2"/>
      <c r="F88" s="24"/>
    </row>
    <row r="89" spans="1:31" ht="15" customHeight="1" x14ac:dyDescent="0.25">
      <c r="B89" s="46" t="s">
        <v>1539</v>
      </c>
      <c r="C89" s="27">
        <f>$E$83/C88</f>
        <v>0.38789499599645894</v>
      </c>
      <c r="D89" s="27"/>
      <c r="E89" s="24"/>
      <c r="F89" s="24"/>
    </row>
    <row r="90" spans="1:31" ht="15" customHeight="1" x14ac:dyDescent="0.25">
      <c r="B90" s="46" t="s">
        <v>1540</v>
      </c>
      <c r="C90" s="55">
        <f>C89*C87</f>
        <v>145383.0444994728</v>
      </c>
      <c r="D90" s="27"/>
      <c r="E90" s="24"/>
      <c r="F90" s="24"/>
    </row>
    <row r="92" spans="1:31" ht="15" customHeight="1" x14ac:dyDescent="0.25">
      <c r="B92" s="66" t="s">
        <v>1545</v>
      </c>
      <c r="C92" s="33">
        <v>225</v>
      </c>
    </row>
    <row r="93" spans="1:31" ht="15" customHeight="1" x14ac:dyDescent="0.25">
      <c r="B93" s="66" t="s">
        <v>1547</v>
      </c>
      <c r="C93" s="68">
        <v>0.05</v>
      </c>
    </row>
    <row r="94" spans="1:31" ht="15" customHeight="1" x14ac:dyDescent="0.25">
      <c r="B94" s="67" t="s">
        <v>1546</v>
      </c>
      <c r="C94" s="33">
        <f>C92+(C92*C93)</f>
        <v>236.25</v>
      </c>
    </row>
  </sheetData>
  <sortState ref="A2:S90">
    <sortCondition ref="H2:H90"/>
  </sortState>
  <hyperlinks>
    <hyperlink ref="Z3" r:id="rId1"/>
    <hyperlink ref="Z38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workbookViewId="0">
      <pane ySplit="1" topLeftCell="A79" activePane="bottomLeft" state="frozen"/>
      <selection pane="bottomLeft" activeCell="AE1" sqref="AE1"/>
    </sheetView>
  </sheetViews>
  <sheetFormatPr defaultColWidth="96.5703125" defaultRowHeight="15" customHeight="1" x14ac:dyDescent="0.25"/>
  <cols>
    <col min="1" max="1" width="9.85546875" style="2" hidden="1" customWidth="1"/>
    <col min="2" max="2" width="38.7109375" style="2" bestFit="1" customWidth="1"/>
    <col min="3" max="3" width="20.5703125" style="19" customWidth="1"/>
    <col min="4" max="4" width="20.5703125" style="42" customWidth="1"/>
    <col min="5" max="5" width="9.42578125" style="24" bestFit="1" customWidth="1"/>
    <col min="6" max="6" width="12.28515625" style="44" bestFit="1" customWidth="1"/>
    <col min="7" max="7" width="10.140625" style="51" customWidth="1"/>
    <col min="8" max="15" width="10.140625" style="53" hidden="1" customWidth="1"/>
    <col min="16" max="16" width="10.140625" style="53" customWidth="1"/>
    <col min="17" max="17" width="10.5703125" style="53" bestFit="1" customWidth="1"/>
    <col min="18" max="18" width="10.140625" style="53" customWidth="1"/>
    <col min="19" max="19" width="10.7109375" style="2" hidden="1" customWidth="1"/>
    <col min="20" max="20" width="13.28515625" style="2" hidden="1" customWidth="1"/>
    <col min="21" max="21" width="15.5703125" style="2" hidden="1" customWidth="1"/>
    <col min="22" max="22" width="11.5703125" style="2" hidden="1" customWidth="1"/>
    <col min="23" max="23" width="10.85546875" style="2" hidden="1" customWidth="1"/>
    <col min="24" max="24" width="13.140625" style="2" hidden="1" customWidth="1"/>
    <col min="25" max="25" width="23.5703125" style="2" hidden="1" customWidth="1"/>
    <col min="26" max="26" width="38.140625" style="2" hidden="1" customWidth="1"/>
    <col min="27" max="27" width="17.7109375" style="2" hidden="1" customWidth="1"/>
    <col min="28" max="28" width="20.5703125" style="2" hidden="1" customWidth="1"/>
    <col min="29" max="30" width="22.28515625" style="2" hidden="1" customWidth="1"/>
    <col min="31" max="31" width="22.28515625" style="51" bestFit="1" customWidth="1"/>
    <col min="32" max="16384" width="96.5703125" style="2"/>
  </cols>
  <sheetData>
    <row r="1" spans="1:31" s="11" customFormat="1" ht="15" customHeight="1" x14ac:dyDescent="0.25">
      <c r="A1" s="10" t="s">
        <v>3</v>
      </c>
      <c r="B1" s="10" t="s">
        <v>0</v>
      </c>
      <c r="C1" s="17" t="s">
        <v>2</v>
      </c>
      <c r="D1" s="40" t="s">
        <v>1533</v>
      </c>
      <c r="E1" s="22" t="s">
        <v>6</v>
      </c>
      <c r="F1" s="43" t="s">
        <v>1533</v>
      </c>
      <c r="G1" s="49" t="s">
        <v>4</v>
      </c>
      <c r="H1" s="57" t="s">
        <v>1548</v>
      </c>
      <c r="I1" s="57" t="s">
        <v>1550</v>
      </c>
      <c r="J1" s="71" t="s">
        <v>1552</v>
      </c>
      <c r="K1" s="57" t="s">
        <v>1555</v>
      </c>
      <c r="L1" s="71" t="s">
        <v>1554</v>
      </c>
      <c r="M1" s="60" t="s">
        <v>1553</v>
      </c>
      <c r="N1" s="60" t="s">
        <v>1549</v>
      </c>
      <c r="O1" s="57" t="s">
        <v>1551</v>
      </c>
      <c r="P1" s="57"/>
      <c r="Q1" s="60" t="s">
        <v>1564</v>
      </c>
      <c r="R1" s="57" t="s">
        <v>1562</v>
      </c>
      <c r="S1" s="10" t="s">
        <v>5</v>
      </c>
      <c r="T1" s="10" t="s">
        <v>7</v>
      </c>
      <c r="U1" s="10" t="s">
        <v>8</v>
      </c>
      <c r="V1" s="10" t="s">
        <v>9</v>
      </c>
      <c r="W1" s="10" t="s">
        <v>10</v>
      </c>
      <c r="X1" s="10" t="s">
        <v>11</v>
      </c>
      <c r="Y1" s="10" t="s">
        <v>12</v>
      </c>
      <c r="Z1" s="10" t="s">
        <v>13</v>
      </c>
      <c r="AA1" s="10" t="s">
        <v>14</v>
      </c>
      <c r="AB1" s="10" t="s">
        <v>1558</v>
      </c>
      <c r="AC1" s="49" t="s">
        <v>1556</v>
      </c>
      <c r="AD1" s="49" t="s">
        <v>1557</v>
      </c>
      <c r="AE1" s="49" t="s">
        <v>1560</v>
      </c>
    </row>
    <row r="2" spans="1:31" ht="15" customHeight="1" x14ac:dyDescent="0.25">
      <c r="A2" s="12">
        <v>695</v>
      </c>
      <c r="B2" s="13" t="s">
        <v>890</v>
      </c>
      <c r="C2" s="19">
        <v>87</v>
      </c>
      <c r="D2" s="41">
        <f t="shared" ref="D2:D33" si="0">C2/$C$103</f>
        <v>1.3770834322617408E-3</v>
      </c>
      <c r="E2" s="29">
        <v>0</v>
      </c>
      <c r="F2" s="41">
        <f t="shared" ref="F2:F33" si="1">E2/$E$103</f>
        <v>0</v>
      </c>
      <c r="G2" s="50">
        <v>225</v>
      </c>
      <c r="H2" s="52">
        <f t="shared" ref="H2:H33" si="2">((D2*$D$105)+(F2*$F$105))*$C$110</f>
        <v>34.24926650872645</v>
      </c>
      <c r="I2" s="52">
        <f t="shared" ref="I2:I33" si="3">H2-G2</f>
        <v>-190.75073349127354</v>
      </c>
      <c r="J2" s="72">
        <f>H2/$H$103</f>
        <v>6.8854171613087051E-4</v>
      </c>
      <c r="K2" s="52">
        <f>IF(((D2*$D$105)+(F2*$F$105))*$C$110&lt;=$C$114,$C$114,((D2*$D$105)+(F2*$F$105))*$C$110)</f>
        <v>236.25</v>
      </c>
      <c r="L2" s="74">
        <f>K2/$K$103</f>
        <v>4.5175921633532684E-3</v>
      </c>
      <c r="M2" s="50">
        <f>K2-N2</f>
        <v>0</v>
      </c>
      <c r="N2" s="52">
        <f>IF((K2=H2),L2*$H$103,K2)</f>
        <v>236.25</v>
      </c>
      <c r="O2" s="52">
        <f>N2-G2</f>
        <v>11.25</v>
      </c>
      <c r="P2" s="80" t="str">
        <f>IF(OR(H2&lt;$C$114,G2=0),"BASE",IF((N2-G2)/G2&gt;=0.1,"* 10%","SAME"))</f>
        <v>BASE</v>
      </c>
      <c r="Q2" s="77">
        <f>IF(OR(H2&lt;$C$114,G2=0),$C$114,IF((N2-G2)/G2&gt;=0.1,G2*1.1,N2))</f>
        <v>236.25</v>
      </c>
      <c r="R2" s="77">
        <f>Q2-G2</f>
        <v>11.25</v>
      </c>
      <c r="S2" s="13" t="s">
        <v>881</v>
      </c>
      <c r="T2" s="13" t="s">
        <v>882</v>
      </c>
      <c r="U2" s="13" t="s">
        <v>883</v>
      </c>
      <c r="V2" s="13" t="s">
        <v>38</v>
      </c>
      <c r="W2" s="13" t="s">
        <v>891</v>
      </c>
      <c r="X2" s="13" t="s">
        <v>892</v>
      </c>
      <c r="Y2" s="13" t="s">
        <v>886</v>
      </c>
      <c r="Z2" s="13" t="s">
        <v>893</v>
      </c>
      <c r="AA2" s="13" t="s">
        <v>888</v>
      </c>
      <c r="AB2" s="13" t="s">
        <v>894</v>
      </c>
      <c r="AC2" s="51">
        <f>IF(LEN(TRIM(AB2))&gt;0,H2,0)</f>
        <v>34.24926650872645</v>
      </c>
      <c r="AD2" s="51">
        <f>IF(LEN(TRIM(AB2))&gt;0,N2,0)</f>
        <v>236.25</v>
      </c>
      <c r="AE2" s="51">
        <f>IF(LEN(TRIM(AB2))&gt;0,Q2,0)</f>
        <v>236.25</v>
      </c>
    </row>
    <row r="3" spans="1:31" ht="15" customHeight="1" x14ac:dyDescent="0.25">
      <c r="A3" s="12">
        <v>1620</v>
      </c>
      <c r="B3" s="13" t="s">
        <v>1100</v>
      </c>
      <c r="C3" s="19">
        <v>105</v>
      </c>
      <c r="D3" s="41">
        <f t="shared" si="0"/>
        <v>1.6619972458331354E-3</v>
      </c>
      <c r="E3" s="4">
        <v>0</v>
      </c>
      <c r="F3" s="41">
        <f t="shared" si="1"/>
        <v>0</v>
      </c>
      <c r="G3" s="50">
        <v>225</v>
      </c>
      <c r="H3" s="52">
        <f t="shared" si="2"/>
        <v>41.335321648462951</v>
      </c>
      <c r="I3" s="52">
        <f t="shared" si="3"/>
        <v>-183.66467835153705</v>
      </c>
      <c r="J3" s="72">
        <f t="shared" ref="J3:J66" si="4">H3/$H$103</f>
        <v>8.3099862291656783E-4</v>
      </c>
      <c r="K3" s="52">
        <f t="shared" ref="K3:K66" si="5">IF(((D3*$D$105)+(F3*$F$105))*$C$110&lt;=$C$114,$C$114,((D3*$D$105)+(F3*$F$105))*$C$110)</f>
        <v>236.25</v>
      </c>
      <c r="L3" s="74">
        <f t="shared" ref="L3:L66" si="6">K3/$K$103</f>
        <v>4.5175921633532684E-3</v>
      </c>
      <c r="M3" s="50">
        <f t="shared" ref="M3:M66" si="7">K3-N3</f>
        <v>0</v>
      </c>
      <c r="N3" s="52">
        <f t="shared" ref="N3:N66" si="8">IF((K3=H3),L3*$H$103,K3)</f>
        <v>236.25</v>
      </c>
      <c r="O3" s="52">
        <f t="shared" ref="O3:O66" si="9">N3-G3</f>
        <v>11.25</v>
      </c>
      <c r="P3" s="80" t="str">
        <f t="shared" ref="P3:P66" si="10">IF(OR(H3&lt;$C$114,G3=0),"BASE",IF((N3-G3)/G3&gt;=0.1,"* 10%","SAME"))</f>
        <v>BASE</v>
      </c>
      <c r="Q3" s="77">
        <f t="shared" ref="Q3:Q66" si="11">IF(OR(H3&lt;$C$114,G3=0),$C$114,IF((N3-G3)/G3&gt;=0.1,G3*1.1,N3))</f>
        <v>236.25</v>
      </c>
      <c r="R3" s="77">
        <f t="shared" ref="R3:R66" si="12">Q3-G3</f>
        <v>11.25</v>
      </c>
      <c r="S3" s="13" t="s">
        <v>1101</v>
      </c>
      <c r="T3" s="13" t="s">
        <v>882</v>
      </c>
      <c r="U3" s="13" t="s">
        <v>1102</v>
      </c>
      <c r="V3" s="13" t="s">
        <v>19</v>
      </c>
      <c r="W3" s="13" t="s">
        <v>274</v>
      </c>
      <c r="X3" s="13" t="s">
        <v>1103</v>
      </c>
      <c r="Y3" s="13" t="s">
        <v>905</v>
      </c>
      <c r="Z3" s="13" t="s">
        <v>1104</v>
      </c>
      <c r="AA3" s="13" t="s">
        <v>1105</v>
      </c>
      <c r="AB3" s="13" t="s">
        <v>1106</v>
      </c>
      <c r="AC3" s="51">
        <f t="shared" ref="AC3:AC66" si="13">IF(LEN(TRIM(AB3))&gt;0,H3,0)</f>
        <v>41.335321648462951</v>
      </c>
      <c r="AD3" s="51">
        <f t="shared" ref="AD3:AD66" si="14">IF(LEN(TRIM(AB3))&gt;0,N3,0)</f>
        <v>236.25</v>
      </c>
      <c r="AE3" s="51">
        <f t="shared" ref="AE3:AE66" si="15">IF(LEN(TRIM(AB3))&gt;0,Q3,0)</f>
        <v>236.25</v>
      </c>
    </row>
    <row r="4" spans="1:31" ht="15" customHeight="1" x14ac:dyDescent="0.25">
      <c r="A4" s="12">
        <v>1210</v>
      </c>
      <c r="B4" s="13" t="s">
        <v>1072</v>
      </c>
      <c r="C4" s="18">
        <v>139</v>
      </c>
      <c r="D4" s="41">
        <f t="shared" si="0"/>
        <v>2.2001677825791034E-3</v>
      </c>
      <c r="E4" s="29">
        <v>0</v>
      </c>
      <c r="F4" s="41">
        <f t="shared" si="1"/>
        <v>0</v>
      </c>
      <c r="G4" s="50">
        <v>225</v>
      </c>
      <c r="H4" s="52">
        <f t="shared" si="2"/>
        <v>54.720092467965252</v>
      </c>
      <c r="I4" s="52">
        <f t="shared" si="3"/>
        <v>-170.27990753203474</v>
      </c>
      <c r="J4" s="72">
        <f t="shared" si="4"/>
        <v>1.1000838912895519E-3</v>
      </c>
      <c r="K4" s="52">
        <f t="shared" si="5"/>
        <v>236.25</v>
      </c>
      <c r="L4" s="74">
        <f t="shared" si="6"/>
        <v>4.5175921633532684E-3</v>
      </c>
      <c r="M4" s="50">
        <f t="shared" si="7"/>
        <v>0</v>
      </c>
      <c r="N4" s="52">
        <f t="shared" si="8"/>
        <v>236.25</v>
      </c>
      <c r="O4" s="52">
        <f t="shared" si="9"/>
        <v>11.25</v>
      </c>
      <c r="P4" s="80" t="str">
        <f t="shared" si="10"/>
        <v>BASE</v>
      </c>
      <c r="Q4" s="77">
        <f t="shared" si="11"/>
        <v>236.25</v>
      </c>
      <c r="R4" s="77">
        <f t="shared" si="12"/>
        <v>11.25</v>
      </c>
      <c r="S4" s="13" t="s">
        <v>1066</v>
      </c>
      <c r="T4" s="13" t="s">
        <v>882</v>
      </c>
      <c r="U4" s="13" t="s">
        <v>309</v>
      </c>
      <c r="V4" s="13" t="s">
        <v>29</v>
      </c>
      <c r="W4" s="13" t="s">
        <v>1067</v>
      </c>
      <c r="X4" s="13" t="s">
        <v>1068</v>
      </c>
      <c r="Y4" s="13" t="s">
        <v>886</v>
      </c>
      <c r="Z4" s="13" t="s">
        <v>1069</v>
      </c>
      <c r="AA4" s="13" t="s">
        <v>1073</v>
      </c>
      <c r="AB4" s="13" t="s">
        <v>1074</v>
      </c>
      <c r="AC4" s="51">
        <f t="shared" si="13"/>
        <v>54.720092467965252</v>
      </c>
      <c r="AD4" s="51">
        <f t="shared" si="14"/>
        <v>236.25</v>
      </c>
      <c r="AE4" s="51">
        <f t="shared" si="15"/>
        <v>236.25</v>
      </c>
    </row>
    <row r="5" spans="1:31" ht="15" customHeight="1" x14ac:dyDescent="0.25">
      <c r="A5" s="12">
        <v>954</v>
      </c>
      <c r="B5" s="13" t="s">
        <v>1114</v>
      </c>
      <c r="C5" s="19">
        <v>5</v>
      </c>
      <c r="D5" s="41">
        <f t="shared" si="0"/>
        <v>7.9142725992054067E-5</v>
      </c>
      <c r="E5" s="14">
        <v>2134</v>
      </c>
      <c r="F5" s="41">
        <f t="shared" si="1"/>
        <v>2.614744266003056E-3</v>
      </c>
      <c r="G5" s="50">
        <v>0</v>
      </c>
      <c r="H5" s="52">
        <f t="shared" si="2"/>
        <v>66.999319991597645</v>
      </c>
      <c r="I5" s="52">
        <f t="shared" si="3"/>
        <v>66.999319991597645</v>
      </c>
      <c r="J5" s="72">
        <f t="shared" si="4"/>
        <v>1.3469434959975551E-3</v>
      </c>
      <c r="K5" s="52">
        <f t="shared" si="5"/>
        <v>236.25</v>
      </c>
      <c r="L5" s="74">
        <f t="shared" si="6"/>
        <v>4.5175921633532684E-3</v>
      </c>
      <c r="M5" s="50">
        <f t="shared" si="7"/>
        <v>0</v>
      </c>
      <c r="N5" s="52">
        <f t="shared" si="8"/>
        <v>236.25</v>
      </c>
      <c r="O5" s="52">
        <f t="shared" si="9"/>
        <v>236.25</v>
      </c>
      <c r="P5" s="80" t="str">
        <f t="shared" si="10"/>
        <v>BASE</v>
      </c>
      <c r="Q5" s="77">
        <f t="shared" si="11"/>
        <v>236.25</v>
      </c>
      <c r="R5" s="77">
        <f t="shared" si="12"/>
        <v>236.25</v>
      </c>
      <c r="S5" s="13" t="s">
        <v>1115</v>
      </c>
      <c r="T5" s="13" t="s">
        <v>882</v>
      </c>
      <c r="U5" s="13" t="s">
        <v>1116</v>
      </c>
      <c r="V5" s="13" t="s">
        <v>19</v>
      </c>
      <c r="W5" s="13" t="s">
        <v>1117</v>
      </c>
      <c r="X5" s="13" t="s">
        <v>1083</v>
      </c>
      <c r="Y5" s="13" t="s">
        <v>1118</v>
      </c>
      <c r="Z5" s="13" t="s">
        <v>1119</v>
      </c>
      <c r="AA5" s="13" t="s">
        <v>1120</v>
      </c>
      <c r="AB5" s="13" t="s">
        <v>1121</v>
      </c>
      <c r="AC5" s="51">
        <f t="shared" si="13"/>
        <v>66.999319991597645</v>
      </c>
      <c r="AD5" s="51">
        <f t="shared" si="14"/>
        <v>236.25</v>
      </c>
      <c r="AE5" s="51">
        <f t="shared" si="15"/>
        <v>236.25</v>
      </c>
    </row>
    <row r="6" spans="1:31" ht="15" customHeight="1" x14ac:dyDescent="0.25">
      <c r="A6" s="12">
        <v>958</v>
      </c>
      <c r="B6" s="13" t="s">
        <v>1154</v>
      </c>
      <c r="C6" s="18">
        <v>177</v>
      </c>
      <c r="D6" s="41">
        <f t="shared" si="0"/>
        <v>2.8016525001187142E-3</v>
      </c>
      <c r="E6" s="1">
        <v>9</v>
      </c>
      <c r="F6" s="41">
        <f t="shared" si="1"/>
        <v>1.102750627648899E-5</v>
      </c>
      <c r="G6" s="50">
        <v>225</v>
      </c>
      <c r="H6" s="52">
        <f t="shared" si="2"/>
        <v>69.953805910349487</v>
      </c>
      <c r="I6" s="52">
        <f t="shared" si="3"/>
        <v>-155.0461940896505</v>
      </c>
      <c r="J6" s="72">
        <f t="shared" si="4"/>
        <v>1.4063400031976018E-3</v>
      </c>
      <c r="K6" s="52">
        <f t="shared" si="5"/>
        <v>236.25</v>
      </c>
      <c r="L6" s="74">
        <f t="shared" si="6"/>
        <v>4.5175921633532684E-3</v>
      </c>
      <c r="M6" s="50">
        <f t="shared" si="7"/>
        <v>0</v>
      </c>
      <c r="N6" s="52">
        <f t="shared" si="8"/>
        <v>236.25</v>
      </c>
      <c r="O6" s="52">
        <f t="shared" si="9"/>
        <v>11.25</v>
      </c>
      <c r="P6" s="80" t="str">
        <f t="shared" si="10"/>
        <v>BASE</v>
      </c>
      <c r="Q6" s="77">
        <f t="shared" si="11"/>
        <v>236.25</v>
      </c>
      <c r="R6" s="77">
        <f t="shared" si="12"/>
        <v>11.25</v>
      </c>
      <c r="S6" s="13" t="s">
        <v>1155</v>
      </c>
      <c r="T6" s="13" t="s">
        <v>882</v>
      </c>
      <c r="U6" s="13" t="s">
        <v>1156</v>
      </c>
      <c r="V6" s="13" t="s">
        <v>19</v>
      </c>
      <c r="W6" s="13" t="s">
        <v>1157</v>
      </c>
      <c r="X6" s="13" t="s">
        <v>1158</v>
      </c>
      <c r="Y6" s="13" t="s">
        <v>886</v>
      </c>
      <c r="Z6" s="13" t="s">
        <v>1159</v>
      </c>
      <c r="AA6" s="13" t="s">
        <v>1160</v>
      </c>
      <c r="AB6" s="13" t="s">
        <v>34</v>
      </c>
      <c r="AC6" s="51">
        <f t="shared" si="13"/>
        <v>0</v>
      </c>
      <c r="AD6" s="51">
        <f t="shared" si="14"/>
        <v>0</v>
      </c>
      <c r="AE6" s="51">
        <f t="shared" si="15"/>
        <v>0</v>
      </c>
    </row>
    <row r="7" spans="1:31" ht="15" customHeight="1" x14ac:dyDescent="0.25">
      <c r="A7" s="12">
        <v>697</v>
      </c>
      <c r="B7" s="13" t="s">
        <v>1417</v>
      </c>
      <c r="C7" s="18">
        <v>152</v>
      </c>
      <c r="D7" s="41">
        <f t="shared" si="0"/>
        <v>2.4059388701584438E-3</v>
      </c>
      <c r="E7" s="1">
        <v>586</v>
      </c>
      <c r="F7" s="41">
        <f t="shared" si="1"/>
        <v>7.1801318644694977E-4</v>
      </c>
      <c r="G7" s="50">
        <v>1451</v>
      </c>
      <c r="H7" s="52">
        <f t="shared" si="2"/>
        <v>77.695413393678933</v>
      </c>
      <c r="I7" s="52">
        <f t="shared" si="3"/>
        <v>-1373.304586606321</v>
      </c>
      <c r="J7" s="72">
        <f t="shared" si="4"/>
        <v>1.5619760283026971E-3</v>
      </c>
      <c r="K7" s="52">
        <f t="shared" si="5"/>
        <v>236.25</v>
      </c>
      <c r="L7" s="74">
        <f t="shared" si="6"/>
        <v>4.5175921633532684E-3</v>
      </c>
      <c r="M7" s="50">
        <f t="shared" si="7"/>
        <v>0</v>
      </c>
      <c r="N7" s="52">
        <f t="shared" si="8"/>
        <v>236.25</v>
      </c>
      <c r="O7" s="52">
        <f t="shared" si="9"/>
        <v>-1214.75</v>
      </c>
      <c r="P7" s="80" t="str">
        <f t="shared" si="10"/>
        <v>BASE</v>
      </c>
      <c r="Q7" s="77">
        <f t="shared" si="11"/>
        <v>236.25</v>
      </c>
      <c r="R7" s="77">
        <f t="shared" si="12"/>
        <v>-1214.75</v>
      </c>
      <c r="S7" s="13" t="s">
        <v>1418</v>
      </c>
      <c r="T7" s="13" t="s">
        <v>882</v>
      </c>
      <c r="U7" s="13" t="s">
        <v>916</v>
      </c>
      <c r="V7" s="13" t="s">
        <v>38</v>
      </c>
      <c r="W7" s="13" t="s">
        <v>1419</v>
      </c>
      <c r="X7" s="13" t="s">
        <v>1420</v>
      </c>
      <c r="Y7" s="13" t="s">
        <v>1084</v>
      </c>
      <c r="Z7" s="13" t="s">
        <v>1421</v>
      </c>
      <c r="AA7" s="13" t="s">
        <v>1422</v>
      </c>
      <c r="AB7" s="13" t="s">
        <v>34</v>
      </c>
      <c r="AC7" s="51">
        <f t="shared" si="13"/>
        <v>0</v>
      </c>
      <c r="AD7" s="51">
        <f t="shared" si="14"/>
        <v>0</v>
      </c>
      <c r="AE7" s="51">
        <f t="shared" si="15"/>
        <v>0</v>
      </c>
    </row>
    <row r="8" spans="1:31" ht="15" customHeight="1" x14ac:dyDescent="0.25">
      <c r="A8" s="12">
        <v>1612</v>
      </c>
      <c r="B8" s="13" t="s">
        <v>1423</v>
      </c>
      <c r="C8" s="18">
        <v>48</v>
      </c>
      <c r="D8" s="41">
        <f t="shared" si="0"/>
        <v>7.5977016952371906E-4</v>
      </c>
      <c r="E8" s="1">
        <v>2846</v>
      </c>
      <c r="F8" s="41">
        <f t="shared" si="1"/>
        <v>3.4871425403208514E-3</v>
      </c>
      <c r="G8" s="50">
        <v>225</v>
      </c>
      <c r="H8" s="52">
        <f t="shared" si="2"/>
        <v>105.62442465803925</v>
      </c>
      <c r="I8" s="52">
        <f t="shared" si="3"/>
        <v>-119.37557534196075</v>
      </c>
      <c r="J8" s="72">
        <f t="shared" si="4"/>
        <v>2.1234563549222857E-3</v>
      </c>
      <c r="K8" s="52">
        <f t="shared" si="5"/>
        <v>236.25</v>
      </c>
      <c r="L8" s="74">
        <f t="shared" si="6"/>
        <v>4.5175921633532684E-3</v>
      </c>
      <c r="M8" s="50">
        <f t="shared" si="7"/>
        <v>0</v>
      </c>
      <c r="N8" s="52">
        <f t="shared" si="8"/>
        <v>236.25</v>
      </c>
      <c r="O8" s="52">
        <f t="shared" si="9"/>
        <v>11.25</v>
      </c>
      <c r="P8" s="80" t="str">
        <f t="shared" si="10"/>
        <v>BASE</v>
      </c>
      <c r="Q8" s="77">
        <f t="shared" si="11"/>
        <v>236.25</v>
      </c>
      <c r="R8" s="77">
        <f t="shared" si="12"/>
        <v>11.25</v>
      </c>
      <c r="S8" s="13" t="s">
        <v>1424</v>
      </c>
      <c r="T8" s="13" t="s">
        <v>882</v>
      </c>
      <c r="U8" s="13" t="s">
        <v>45</v>
      </c>
      <c r="V8" s="13" t="s">
        <v>29</v>
      </c>
      <c r="W8" s="13" t="s">
        <v>412</v>
      </c>
      <c r="X8" s="13" t="s">
        <v>1425</v>
      </c>
      <c r="Y8" s="13" t="s">
        <v>158</v>
      </c>
      <c r="Z8" s="13" t="s">
        <v>1426</v>
      </c>
      <c r="AA8" s="13" t="s">
        <v>1427</v>
      </c>
      <c r="AB8" s="13" t="s">
        <v>1428</v>
      </c>
      <c r="AC8" s="51">
        <f t="shared" si="13"/>
        <v>105.62442465803925</v>
      </c>
      <c r="AD8" s="51">
        <f t="shared" si="14"/>
        <v>236.25</v>
      </c>
      <c r="AE8" s="51">
        <f t="shared" si="15"/>
        <v>236.25</v>
      </c>
    </row>
    <row r="9" spans="1:31" ht="15" customHeight="1" x14ac:dyDescent="0.25">
      <c r="A9" s="12">
        <v>1596</v>
      </c>
      <c r="B9" s="13" t="s">
        <v>1411</v>
      </c>
      <c r="C9" s="18">
        <v>288</v>
      </c>
      <c r="D9" s="41">
        <f t="shared" si="0"/>
        <v>4.5586210171423142E-3</v>
      </c>
      <c r="E9" s="3">
        <v>0</v>
      </c>
      <c r="F9" s="41">
        <f t="shared" si="1"/>
        <v>0</v>
      </c>
      <c r="G9" s="50">
        <v>225</v>
      </c>
      <c r="H9" s="52">
        <f t="shared" si="2"/>
        <v>113.37688223578409</v>
      </c>
      <c r="I9" s="52">
        <f t="shared" si="3"/>
        <v>-111.62311776421591</v>
      </c>
      <c r="J9" s="72">
        <f t="shared" si="4"/>
        <v>2.2793105085711575E-3</v>
      </c>
      <c r="K9" s="52">
        <f t="shared" si="5"/>
        <v>236.25</v>
      </c>
      <c r="L9" s="74">
        <f t="shared" si="6"/>
        <v>4.5175921633532684E-3</v>
      </c>
      <c r="M9" s="50">
        <f t="shared" si="7"/>
        <v>0</v>
      </c>
      <c r="N9" s="52">
        <f t="shared" si="8"/>
        <v>236.25</v>
      </c>
      <c r="O9" s="52">
        <f t="shared" si="9"/>
        <v>11.25</v>
      </c>
      <c r="P9" s="80" t="str">
        <f t="shared" si="10"/>
        <v>BASE</v>
      </c>
      <c r="Q9" s="77">
        <f t="shared" si="11"/>
        <v>236.25</v>
      </c>
      <c r="R9" s="77">
        <f t="shared" si="12"/>
        <v>11.25</v>
      </c>
      <c r="S9" s="13" t="s">
        <v>974</v>
      </c>
      <c r="T9" s="13" t="s">
        <v>882</v>
      </c>
      <c r="U9" s="13" t="s">
        <v>142</v>
      </c>
      <c r="V9" s="13" t="s">
        <v>38</v>
      </c>
      <c r="W9" s="13" t="s">
        <v>1412</v>
      </c>
      <c r="X9" s="13" t="s">
        <v>1413</v>
      </c>
      <c r="Y9" s="13" t="s">
        <v>158</v>
      </c>
      <c r="Z9" s="13" t="s">
        <v>1414</v>
      </c>
      <c r="AA9" s="13" t="s">
        <v>1415</v>
      </c>
      <c r="AB9" s="13" t="s">
        <v>1416</v>
      </c>
      <c r="AC9" s="51">
        <f t="shared" si="13"/>
        <v>113.37688223578409</v>
      </c>
      <c r="AD9" s="51">
        <f t="shared" si="14"/>
        <v>236.25</v>
      </c>
      <c r="AE9" s="51">
        <f t="shared" si="15"/>
        <v>236.25</v>
      </c>
    </row>
    <row r="10" spans="1:31" ht="15" customHeight="1" x14ac:dyDescent="0.25">
      <c r="A10" s="12">
        <v>1247</v>
      </c>
      <c r="B10" s="13" t="s">
        <v>1376</v>
      </c>
      <c r="C10" s="19">
        <v>321</v>
      </c>
      <c r="D10" s="41">
        <f t="shared" si="0"/>
        <v>5.0809630086898717E-3</v>
      </c>
      <c r="E10" s="1">
        <v>0</v>
      </c>
      <c r="F10" s="41">
        <f t="shared" si="1"/>
        <v>0</v>
      </c>
      <c r="G10" s="50">
        <v>455</v>
      </c>
      <c r="H10" s="52">
        <f t="shared" si="2"/>
        <v>126.36798332530104</v>
      </c>
      <c r="I10" s="52">
        <f t="shared" si="3"/>
        <v>-328.63201667469895</v>
      </c>
      <c r="J10" s="72">
        <f t="shared" si="4"/>
        <v>2.5404815043449363E-3</v>
      </c>
      <c r="K10" s="52">
        <f t="shared" si="5"/>
        <v>236.25</v>
      </c>
      <c r="L10" s="74">
        <f t="shared" si="6"/>
        <v>4.5175921633532684E-3</v>
      </c>
      <c r="M10" s="50">
        <f t="shared" si="7"/>
        <v>0</v>
      </c>
      <c r="N10" s="52">
        <f t="shared" si="8"/>
        <v>236.25</v>
      </c>
      <c r="O10" s="52">
        <f t="shared" si="9"/>
        <v>-218.75</v>
      </c>
      <c r="P10" s="80" t="str">
        <f t="shared" si="10"/>
        <v>BASE</v>
      </c>
      <c r="Q10" s="77">
        <f t="shared" si="11"/>
        <v>236.25</v>
      </c>
      <c r="R10" s="77">
        <f t="shared" si="12"/>
        <v>-218.75</v>
      </c>
      <c r="S10" s="13" t="s">
        <v>1377</v>
      </c>
      <c r="T10" s="13" t="s">
        <v>882</v>
      </c>
      <c r="U10" s="13" t="s">
        <v>640</v>
      </c>
      <c r="V10" s="13" t="s">
        <v>29</v>
      </c>
      <c r="W10" s="13" t="s">
        <v>686</v>
      </c>
      <c r="X10" s="13" t="s">
        <v>1378</v>
      </c>
      <c r="Y10" s="13" t="s">
        <v>886</v>
      </c>
      <c r="Z10" s="13" t="s">
        <v>1379</v>
      </c>
      <c r="AA10" s="13" t="s">
        <v>1380</v>
      </c>
      <c r="AB10" s="13" t="s">
        <v>34</v>
      </c>
      <c r="AC10" s="51">
        <f t="shared" si="13"/>
        <v>0</v>
      </c>
      <c r="AD10" s="51">
        <f t="shared" si="14"/>
        <v>0</v>
      </c>
      <c r="AE10" s="51">
        <f t="shared" si="15"/>
        <v>0</v>
      </c>
    </row>
    <row r="11" spans="1:31" ht="15" customHeight="1" x14ac:dyDescent="0.25">
      <c r="A11" s="12">
        <v>696</v>
      </c>
      <c r="B11" s="13" t="s">
        <v>914</v>
      </c>
      <c r="C11" s="18">
        <v>68</v>
      </c>
      <c r="D11" s="41">
        <f t="shared" si="0"/>
        <v>1.0763410734919354E-3</v>
      </c>
      <c r="E11" s="1">
        <v>3464</v>
      </c>
      <c r="F11" s="41">
        <f t="shared" si="1"/>
        <v>4.244364637973095E-3</v>
      </c>
      <c r="G11" s="50">
        <v>225</v>
      </c>
      <c r="H11" s="52">
        <f t="shared" si="2"/>
        <v>132.33059352632782</v>
      </c>
      <c r="I11" s="52">
        <f t="shared" si="3"/>
        <v>-92.669406473672183</v>
      </c>
      <c r="J11" s="72">
        <f t="shared" si="4"/>
        <v>2.6603528557325156E-3</v>
      </c>
      <c r="K11" s="52">
        <f t="shared" si="5"/>
        <v>236.25</v>
      </c>
      <c r="L11" s="74">
        <f t="shared" si="6"/>
        <v>4.5175921633532684E-3</v>
      </c>
      <c r="M11" s="50">
        <f t="shared" si="7"/>
        <v>0</v>
      </c>
      <c r="N11" s="52">
        <f t="shared" si="8"/>
        <v>236.25</v>
      </c>
      <c r="O11" s="52">
        <f t="shared" si="9"/>
        <v>11.25</v>
      </c>
      <c r="P11" s="80" t="str">
        <f t="shared" si="10"/>
        <v>BASE</v>
      </c>
      <c r="Q11" s="77">
        <f t="shared" si="11"/>
        <v>236.25</v>
      </c>
      <c r="R11" s="77">
        <f t="shared" si="12"/>
        <v>11.25</v>
      </c>
      <c r="S11" s="13" t="s">
        <v>915</v>
      </c>
      <c r="T11" s="13" t="s">
        <v>882</v>
      </c>
      <c r="U11" s="13" t="s">
        <v>916</v>
      </c>
      <c r="V11" s="13" t="s">
        <v>38</v>
      </c>
      <c r="W11" s="13" t="s">
        <v>63</v>
      </c>
      <c r="X11" s="13" t="s">
        <v>917</v>
      </c>
      <c r="Y11" s="13" t="s">
        <v>886</v>
      </c>
      <c r="Z11" s="13" t="s">
        <v>918</v>
      </c>
      <c r="AA11" s="13" t="s">
        <v>919</v>
      </c>
      <c r="AB11" s="13" t="s">
        <v>920</v>
      </c>
      <c r="AC11" s="51">
        <f t="shared" si="13"/>
        <v>132.33059352632782</v>
      </c>
      <c r="AD11" s="51">
        <f t="shared" si="14"/>
        <v>236.25</v>
      </c>
      <c r="AE11" s="51">
        <f t="shared" si="15"/>
        <v>236.25</v>
      </c>
    </row>
    <row r="12" spans="1:31" ht="15" customHeight="1" x14ac:dyDescent="0.25">
      <c r="A12" s="12">
        <v>1131</v>
      </c>
      <c r="B12" s="13" t="s">
        <v>933</v>
      </c>
      <c r="C12" s="19">
        <v>355</v>
      </c>
      <c r="D12" s="41">
        <f t="shared" si="0"/>
        <v>5.619133545435839E-3</v>
      </c>
      <c r="E12" s="1">
        <v>1</v>
      </c>
      <c r="F12" s="41">
        <f t="shared" si="1"/>
        <v>1.2252784751654432E-6</v>
      </c>
      <c r="G12" s="50">
        <v>455</v>
      </c>
      <c r="H12" s="52">
        <f t="shared" si="2"/>
        <v>139.78322788957448</v>
      </c>
      <c r="I12" s="52">
        <f t="shared" si="3"/>
        <v>-315.2167721104255</v>
      </c>
      <c r="J12" s="72">
        <f t="shared" si="4"/>
        <v>2.8101794119555022E-3</v>
      </c>
      <c r="K12" s="52">
        <f t="shared" si="5"/>
        <v>236.25</v>
      </c>
      <c r="L12" s="74">
        <f t="shared" si="6"/>
        <v>4.5175921633532684E-3</v>
      </c>
      <c r="M12" s="50">
        <f t="shared" si="7"/>
        <v>0</v>
      </c>
      <c r="N12" s="52">
        <f t="shared" si="8"/>
        <v>236.25</v>
      </c>
      <c r="O12" s="52">
        <f t="shared" si="9"/>
        <v>-218.75</v>
      </c>
      <c r="P12" s="80" t="str">
        <f t="shared" si="10"/>
        <v>BASE</v>
      </c>
      <c r="Q12" s="77">
        <f t="shared" si="11"/>
        <v>236.25</v>
      </c>
      <c r="R12" s="77">
        <f t="shared" si="12"/>
        <v>-218.75</v>
      </c>
      <c r="S12" s="13" t="s">
        <v>934</v>
      </c>
      <c r="T12" s="13" t="s">
        <v>882</v>
      </c>
      <c r="U12" s="13" t="s">
        <v>164</v>
      </c>
      <c r="V12" s="13" t="s">
        <v>70</v>
      </c>
      <c r="W12" s="13" t="s">
        <v>786</v>
      </c>
      <c r="X12" s="13" t="s">
        <v>935</v>
      </c>
      <c r="Y12" s="13" t="s">
        <v>886</v>
      </c>
      <c r="Z12" s="13" t="s">
        <v>936</v>
      </c>
      <c r="AA12" s="13" t="s">
        <v>937</v>
      </c>
      <c r="AB12" s="13" t="s">
        <v>34</v>
      </c>
      <c r="AC12" s="51">
        <f t="shared" si="13"/>
        <v>0</v>
      </c>
      <c r="AD12" s="51">
        <f t="shared" si="14"/>
        <v>0</v>
      </c>
      <c r="AE12" s="51">
        <f t="shared" si="15"/>
        <v>0</v>
      </c>
    </row>
    <row r="13" spans="1:31" ht="15" customHeight="1" x14ac:dyDescent="0.25">
      <c r="A13" s="12">
        <v>1497</v>
      </c>
      <c r="B13" s="13" t="s">
        <v>1286</v>
      </c>
      <c r="C13" s="18">
        <v>55</v>
      </c>
      <c r="D13" s="41">
        <f t="shared" si="0"/>
        <v>8.705699859125948E-4</v>
      </c>
      <c r="E13" s="1">
        <v>3965</v>
      </c>
      <c r="F13" s="41">
        <f t="shared" si="1"/>
        <v>4.8582291540309828E-3</v>
      </c>
      <c r="G13" s="50">
        <v>225</v>
      </c>
      <c r="H13" s="52">
        <f t="shared" si="2"/>
        <v>142.48023316687289</v>
      </c>
      <c r="I13" s="52">
        <f t="shared" si="3"/>
        <v>-82.519766833127107</v>
      </c>
      <c r="J13" s="72">
        <f t="shared" si="4"/>
        <v>2.8643995699717891E-3</v>
      </c>
      <c r="K13" s="52">
        <f t="shared" si="5"/>
        <v>236.25</v>
      </c>
      <c r="L13" s="74">
        <f t="shared" si="6"/>
        <v>4.5175921633532684E-3</v>
      </c>
      <c r="M13" s="50">
        <f t="shared" si="7"/>
        <v>0</v>
      </c>
      <c r="N13" s="52">
        <f t="shared" si="8"/>
        <v>236.25</v>
      </c>
      <c r="O13" s="52">
        <f t="shared" si="9"/>
        <v>11.25</v>
      </c>
      <c r="P13" s="80" t="str">
        <f t="shared" si="10"/>
        <v>BASE</v>
      </c>
      <c r="Q13" s="77">
        <f t="shared" si="11"/>
        <v>236.25</v>
      </c>
      <c r="R13" s="77">
        <f t="shared" si="12"/>
        <v>11.25</v>
      </c>
      <c r="S13" s="13" t="s">
        <v>1287</v>
      </c>
      <c r="T13" s="13" t="s">
        <v>882</v>
      </c>
      <c r="U13" s="13" t="s">
        <v>1288</v>
      </c>
      <c r="V13" s="13" t="s">
        <v>29</v>
      </c>
      <c r="W13" s="13" t="s">
        <v>1289</v>
      </c>
      <c r="X13" s="13" t="s">
        <v>1290</v>
      </c>
      <c r="Y13" s="13" t="s">
        <v>22</v>
      </c>
      <c r="Z13" s="13" t="s">
        <v>1291</v>
      </c>
      <c r="AA13" s="13" t="s">
        <v>1292</v>
      </c>
      <c r="AB13" s="13" t="s">
        <v>1293</v>
      </c>
      <c r="AC13" s="51">
        <f t="shared" si="13"/>
        <v>142.48023316687289</v>
      </c>
      <c r="AD13" s="51">
        <f t="shared" si="14"/>
        <v>236.25</v>
      </c>
      <c r="AE13" s="51">
        <f t="shared" si="15"/>
        <v>236.25</v>
      </c>
    </row>
    <row r="14" spans="1:31" ht="15" customHeight="1" x14ac:dyDescent="0.25">
      <c r="A14" s="12">
        <v>1224</v>
      </c>
      <c r="B14" s="13" t="s">
        <v>1135</v>
      </c>
      <c r="C14" s="19">
        <v>364</v>
      </c>
      <c r="D14" s="41">
        <f t="shared" si="0"/>
        <v>5.7615904522215367E-3</v>
      </c>
      <c r="E14" s="14">
        <v>0</v>
      </c>
      <c r="F14" s="41">
        <f t="shared" si="1"/>
        <v>0</v>
      </c>
      <c r="G14" s="50">
        <v>455</v>
      </c>
      <c r="H14" s="52">
        <f t="shared" si="2"/>
        <v>143.29578171467159</v>
      </c>
      <c r="I14" s="52">
        <f t="shared" si="3"/>
        <v>-311.70421828532841</v>
      </c>
      <c r="J14" s="72">
        <f t="shared" si="4"/>
        <v>2.8807952261107688E-3</v>
      </c>
      <c r="K14" s="52">
        <f t="shared" si="5"/>
        <v>236.25</v>
      </c>
      <c r="L14" s="74">
        <f t="shared" si="6"/>
        <v>4.5175921633532684E-3</v>
      </c>
      <c r="M14" s="50">
        <f t="shared" si="7"/>
        <v>0</v>
      </c>
      <c r="N14" s="52">
        <f t="shared" si="8"/>
        <v>236.25</v>
      </c>
      <c r="O14" s="52">
        <f t="shared" si="9"/>
        <v>-218.75</v>
      </c>
      <c r="P14" s="80" t="str">
        <f t="shared" si="10"/>
        <v>BASE</v>
      </c>
      <c r="Q14" s="77">
        <f t="shared" si="11"/>
        <v>236.25</v>
      </c>
      <c r="R14" s="77">
        <f t="shared" si="12"/>
        <v>-218.75</v>
      </c>
      <c r="S14" s="13" t="s">
        <v>1136</v>
      </c>
      <c r="T14" s="13" t="s">
        <v>882</v>
      </c>
      <c r="U14" s="13" t="s">
        <v>220</v>
      </c>
      <c r="V14" s="13" t="s">
        <v>29</v>
      </c>
      <c r="W14" s="13" t="s">
        <v>1137</v>
      </c>
      <c r="X14" s="13" t="s">
        <v>1138</v>
      </c>
      <c r="Y14" s="13" t="s">
        <v>905</v>
      </c>
      <c r="Z14" s="13" t="s">
        <v>1139</v>
      </c>
      <c r="AA14" s="13" t="s">
        <v>1140</v>
      </c>
      <c r="AB14" s="13" t="s">
        <v>34</v>
      </c>
      <c r="AC14" s="51">
        <f t="shared" si="13"/>
        <v>0</v>
      </c>
      <c r="AD14" s="51">
        <f t="shared" si="14"/>
        <v>0</v>
      </c>
      <c r="AE14" s="51">
        <f t="shared" si="15"/>
        <v>0</v>
      </c>
    </row>
    <row r="15" spans="1:31" ht="15" customHeight="1" x14ac:dyDescent="0.25">
      <c r="A15" s="12">
        <v>875</v>
      </c>
      <c r="B15" s="13" t="s">
        <v>1192</v>
      </c>
      <c r="C15" s="18">
        <v>163</v>
      </c>
      <c r="D15" s="41">
        <f t="shared" si="0"/>
        <v>2.5800528673409627E-3</v>
      </c>
      <c r="E15" s="1">
        <v>2693</v>
      </c>
      <c r="F15" s="41">
        <f t="shared" si="1"/>
        <v>3.2996749336205388E-3</v>
      </c>
      <c r="G15" s="50">
        <v>225</v>
      </c>
      <c r="H15" s="52">
        <f t="shared" si="2"/>
        <v>146.23396065636723</v>
      </c>
      <c r="I15" s="52">
        <f t="shared" si="3"/>
        <v>-78.766039343632769</v>
      </c>
      <c r="J15" s="72">
        <f t="shared" si="4"/>
        <v>2.9398639004807512E-3</v>
      </c>
      <c r="K15" s="52">
        <f t="shared" si="5"/>
        <v>236.25</v>
      </c>
      <c r="L15" s="74">
        <f t="shared" si="6"/>
        <v>4.5175921633532684E-3</v>
      </c>
      <c r="M15" s="50">
        <f t="shared" si="7"/>
        <v>0</v>
      </c>
      <c r="N15" s="52">
        <f t="shared" si="8"/>
        <v>236.25</v>
      </c>
      <c r="O15" s="52">
        <f t="shared" si="9"/>
        <v>11.25</v>
      </c>
      <c r="P15" s="80" t="str">
        <f t="shared" si="10"/>
        <v>BASE</v>
      </c>
      <c r="Q15" s="77">
        <f t="shared" si="11"/>
        <v>236.25</v>
      </c>
      <c r="R15" s="77">
        <f t="shared" si="12"/>
        <v>11.25</v>
      </c>
      <c r="S15" s="13" t="s">
        <v>1193</v>
      </c>
      <c r="T15" s="13" t="s">
        <v>882</v>
      </c>
      <c r="U15" s="13" t="s">
        <v>374</v>
      </c>
      <c r="V15" s="13" t="s">
        <v>84</v>
      </c>
      <c r="W15" s="13" t="s">
        <v>836</v>
      </c>
      <c r="X15" s="13" t="s">
        <v>1194</v>
      </c>
      <c r="Y15" s="13" t="s">
        <v>1078</v>
      </c>
      <c r="Z15" s="13" t="s">
        <v>1195</v>
      </c>
      <c r="AA15" s="13" t="s">
        <v>1196</v>
      </c>
      <c r="AB15" s="13" t="s">
        <v>34</v>
      </c>
      <c r="AC15" s="51">
        <f t="shared" si="13"/>
        <v>0</v>
      </c>
      <c r="AD15" s="51">
        <f t="shared" si="14"/>
        <v>0</v>
      </c>
      <c r="AE15" s="51">
        <f t="shared" si="15"/>
        <v>0</v>
      </c>
    </row>
    <row r="16" spans="1:31" ht="15" customHeight="1" x14ac:dyDescent="0.25">
      <c r="A16" s="12">
        <v>805</v>
      </c>
      <c r="B16" s="13" t="s">
        <v>1107</v>
      </c>
      <c r="C16" s="19">
        <v>87</v>
      </c>
      <c r="D16" s="41">
        <f t="shared" si="0"/>
        <v>1.3770834322617408E-3</v>
      </c>
      <c r="E16" s="1">
        <v>3832</v>
      </c>
      <c r="F16" s="41">
        <f t="shared" si="1"/>
        <v>4.6952671168339786E-3</v>
      </c>
      <c r="G16" s="50">
        <v>225</v>
      </c>
      <c r="H16" s="52">
        <f t="shared" si="2"/>
        <v>151.02465647183922</v>
      </c>
      <c r="I16" s="52">
        <f t="shared" si="3"/>
        <v>-73.975343528160778</v>
      </c>
      <c r="J16" s="72">
        <f t="shared" si="4"/>
        <v>3.03617527454786E-3</v>
      </c>
      <c r="K16" s="52">
        <f t="shared" si="5"/>
        <v>236.25</v>
      </c>
      <c r="L16" s="74">
        <f t="shared" si="6"/>
        <v>4.5175921633532684E-3</v>
      </c>
      <c r="M16" s="50">
        <f t="shared" si="7"/>
        <v>0</v>
      </c>
      <c r="N16" s="52">
        <f t="shared" si="8"/>
        <v>236.25</v>
      </c>
      <c r="O16" s="52">
        <f t="shared" si="9"/>
        <v>11.25</v>
      </c>
      <c r="P16" s="80" t="str">
        <f t="shared" si="10"/>
        <v>BASE</v>
      </c>
      <c r="Q16" s="77">
        <f t="shared" si="11"/>
        <v>236.25</v>
      </c>
      <c r="R16" s="77">
        <f t="shared" si="12"/>
        <v>11.25</v>
      </c>
      <c r="S16" s="13" t="s">
        <v>1108</v>
      </c>
      <c r="T16" s="13" t="s">
        <v>882</v>
      </c>
      <c r="U16" s="13" t="s">
        <v>1109</v>
      </c>
      <c r="V16" s="13" t="s">
        <v>54</v>
      </c>
      <c r="W16" s="13" t="s">
        <v>1110</v>
      </c>
      <c r="X16" s="13" t="s">
        <v>1111</v>
      </c>
      <c r="Y16" s="13" t="s">
        <v>886</v>
      </c>
      <c r="Z16" s="13" t="s">
        <v>1112</v>
      </c>
      <c r="AA16" s="13" t="s">
        <v>1113</v>
      </c>
      <c r="AB16" s="13" t="s">
        <v>34</v>
      </c>
      <c r="AC16" s="51">
        <f t="shared" si="13"/>
        <v>0</v>
      </c>
      <c r="AD16" s="51">
        <f t="shared" si="14"/>
        <v>0</v>
      </c>
      <c r="AE16" s="51">
        <f t="shared" si="15"/>
        <v>0</v>
      </c>
    </row>
    <row r="17" spans="1:31" ht="15" customHeight="1" x14ac:dyDescent="0.25">
      <c r="A17" s="12">
        <v>1557</v>
      </c>
      <c r="B17" s="13" t="s">
        <v>1457</v>
      </c>
      <c r="C17" s="19">
        <v>78</v>
      </c>
      <c r="D17" s="41">
        <f t="shared" si="0"/>
        <v>1.2346265254760435E-3</v>
      </c>
      <c r="E17" s="1">
        <v>4052</v>
      </c>
      <c r="F17" s="41">
        <f t="shared" si="1"/>
        <v>4.9648283813703764E-3</v>
      </c>
      <c r="G17" s="50">
        <v>225</v>
      </c>
      <c r="H17" s="52">
        <f t="shared" si="2"/>
        <v>154.18585275162778</v>
      </c>
      <c r="I17" s="52">
        <f t="shared" si="3"/>
        <v>-70.814147248372223</v>
      </c>
      <c r="J17" s="72">
        <f t="shared" si="4"/>
        <v>3.0997274534232109E-3</v>
      </c>
      <c r="K17" s="52">
        <f t="shared" si="5"/>
        <v>236.25</v>
      </c>
      <c r="L17" s="74">
        <f t="shared" si="6"/>
        <v>4.5175921633532684E-3</v>
      </c>
      <c r="M17" s="50">
        <f t="shared" si="7"/>
        <v>0</v>
      </c>
      <c r="N17" s="52">
        <f t="shared" si="8"/>
        <v>236.25</v>
      </c>
      <c r="O17" s="52">
        <f t="shared" si="9"/>
        <v>11.25</v>
      </c>
      <c r="P17" s="80" t="str">
        <f t="shared" si="10"/>
        <v>BASE</v>
      </c>
      <c r="Q17" s="77">
        <f t="shared" si="11"/>
        <v>236.25</v>
      </c>
      <c r="R17" s="77">
        <f t="shared" si="12"/>
        <v>11.25</v>
      </c>
      <c r="S17" s="13" t="s">
        <v>1458</v>
      </c>
      <c r="T17" s="13" t="s">
        <v>882</v>
      </c>
      <c r="U17" s="13" t="s">
        <v>708</v>
      </c>
      <c r="V17" s="13" t="s">
        <v>29</v>
      </c>
      <c r="W17" s="13" t="s">
        <v>1238</v>
      </c>
      <c r="X17" s="13" t="s">
        <v>1449</v>
      </c>
      <c r="Y17" s="13" t="s">
        <v>886</v>
      </c>
      <c r="Z17" s="13" t="s">
        <v>1450</v>
      </c>
      <c r="AA17" s="13" t="s">
        <v>1459</v>
      </c>
      <c r="AB17" s="13" t="s">
        <v>1460</v>
      </c>
      <c r="AC17" s="51">
        <f t="shared" si="13"/>
        <v>154.18585275162778</v>
      </c>
      <c r="AD17" s="51">
        <f t="shared" si="14"/>
        <v>236.25</v>
      </c>
      <c r="AE17" s="51">
        <f t="shared" si="15"/>
        <v>236.25</v>
      </c>
    </row>
    <row r="18" spans="1:31" ht="15" customHeight="1" x14ac:dyDescent="0.25">
      <c r="A18" s="12">
        <v>1186</v>
      </c>
      <c r="B18" s="13" t="s">
        <v>1174</v>
      </c>
      <c r="C18" s="19">
        <v>426</v>
      </c>
      <c r="D18" s="41">
        <f t="shared" si="0"/>
        <v>6.7429602545230069E-3</v>
      </c>
      <c r="E18" s="29">
        <v>0</v>
      </c>
      <c r="F18" s="41">
        <f t="shared" si="1"/>
        <v>0</v>
      </c>
      <c r="G18" s="50">
        <v>455</v>
      </c>
      <c r="H18" s="52">
        <f t="shared" si="2"/>
        <v>167.70330497376401</v>
      </c>
      <c r="I18" s="52">
        <f t="shared" si="3"/>
        <v>-287.29669502623597</v>
      </c>
      <c r="J18" s="72">
        <f t="shared" si="4"/>
        <v>3.3714801272615043E-3</v>
      </c>
      <c r="K18" s="52">
        <f t="shared" si="5"/>
        <v>236.25</v>
      </c>
      <c r="L18" s="74">
        <f t="shared" si="6"/>
        <v>4.5175921633532684E-3</v>
      </c>
      <c r="M18" s="50">
        <f t="shared" si="7"/>
        <v>0</v>
      </c>
      <c r="N18" s="52">
        <f t="shared" si="8"/>
        <v>236.25</v>
      </c>
      <c r="O18" s="52">
        <f t="shared" si="9"/>
        <v>-218.75</v>
      </c>
      <c r="P18" s="80" t="str">
        <f t="shared" si="10"/>
        <v>BASE</v>
      </c>
      <c r="Q18" s="77">
        <f t="shared" si="11"/>
        <v>236.25</v>
      </c>
      <c r="R18" s="77">
        <f t="shared" si="12"/>
        <v>-218.75</v>
      </c>
      <c r="S18" s="13" t="s">
        <v>1162</v>
      </c>
      <c r="T18" s="13" t="s">
        <v>882</v>
      </c>
      <c r="U18" s="13" t="s">
        <v>106</v>
      </c>
      <c r="V18" s="13" t="s">
        <v>29</v>
      </c>
      <c r="W18" s="13" t="s">
        <v>1175</v>
      </c>
      <c r="X18" s="13" t="s">
        <v>1176</v>
      </c>
      <c r="Y18" s="13" t="s">
        <v>886</v>
      </c>
      <c r="Z18" s="13" t="s">
        <v>1177</v>
      </c>
      <c r="AA18" s="13" t="s">
        <v>1178</v>
      </c>
      <c r="AB18" s="13" t="s">
        <v>1179</v>
      </c>
      <c r="AC18" s="51">
        <f t="shared" si="13"/>
        <v>167.70330497376401</v>
      </c>
      <c r="AD18" s="51">
        <f t="shared" si="14"/>
        <v>236.25</v>
      </c>
      <c r="AE18" s="51">
        <f t="shared" si="15"/>
        <v>236.25</v>
      </c>
    </row>
    <row r="19" spans="1:31" ht="15" customHeight="1" x14ac:dyDescent="0.25">
      <c r="A19" s="12">
        <v>948</v>
      </c>
      <c r="B19" s="13" t="s">
        <v>1087</v>
      </c>
      <c r="C19" s="18">
        <v>297</v>
      </c>
      <c r="D19" s="41">
        <f t="shared" si="0"/>
        <v>4.7010779239280119E-3</v>
      </c>
      <c r="E19" s="1">
        <v>1670</v>
      </c>
      <c r="F19" s="41">
        <f t="shared" si="1"/>
        <v>2.0462150535262903E-3</v>
      </c>
      <c r="G19" s="50">
        <v>455</v>
      </c>
      <c r="H19" s="52">
        <f t="shared" si="2"/>
        <v>167.8110635735016</v>
      </c>
      <c r="I19" s="52">
        <f t="shared" si="3"/>
        <v>-287.1889364264984</v>
      </c>
      <c r="J19" s="72">
        <f t="shared" si="4"/>
        <v>3.3736464887271513E-3</v>
      </c>
      <c r="K19" s="52">
        <f t="shared" si="5"/>
        <v>236.25</v>
      </c>
      <c r="L19" s="74">
        <f t="shared" si="6"/>
        <v>4.5175921633532684E-3</v>
      </c>
      <c r="M19" s="50">
        <f t="shared" si="7"/>
        <v>0</v>
      </c>
      <c r="N19" s="52">
        <f t="shared" si="8"/>
        <v>236.25</v>
      </c>
      <c r="O19" s="52">
        <f t="shared" si="9"/>
        <v>-218.75</v>
      </c>
      <c r="P19" s="80" t="str">
        <f t="shared" si="10"/>
        <v>BASE</v>
      </c>
      <c r="Q19" s="77">
        <f t="shared" si="11"/>
        <v>236.25</v>
      </c>
      <c r="R19" s="77">
        <f t="shared" si="12"/>
        <v>-218.75</v>
      </c>
      <c r="S19" s="13" t="s">
        <v>1088</v>
      </c>
      <c r="T19" s="13" t="s">
        <v>882</v>
      </c>
      <c r="U19" s="13" t="s">
        <v>1089</v>
      </c>
      <c r="V19" s="13" t="s">
        <v>19</v>
      </c>
      <c r="W19" s="13" t="s">
        <v>1090</v>
      </c>
      <c r="X19" s="13" t="s">
        <v>1091</v>
      </c>
      <c r="Y19" s="13" t="s">
        <v>886</v>
      </c>
      <c r="Z19" s="13" t="s">
        <v>1092</v>
      </c>
      <c r="AA19" s="13" t="s">
        <v>1093</v>
      </c>
      <c r="AB19" s="13" t="s">
        <v>34</v>
      </c>
      <c r="AC19" s="51">
        <f t="shared" si="13"/>
        <v>0</v>
      </c>
      <c r="AD19" s="51">
        <f t="shared" si="14"/>
        <v>0</v>
      </c>
      <c r="AE19" s="51">
        <f t="shared" si="15"/>
        <v>0</v>
      </c>
    </row>
    <row r="20" spans="1:31" ht="15" customHeight="1" x14ac:dyDescent="0.25">
      <c r="A20" s="12">
        <v>1563</v>
      </c>
      <c r="B20" s="13" t="s">
        <v>951</v>
      </c>
      <c r="C20" s="19">
        <v>267</v>
      </c>
      <c r="D20" s="41">
        <f t="shared" si="0"/>
        <v>4.2262215679756869E-3</v>
      </c>
      <c r="E20" s="1">
        <v>2120</v>
      </c>
      <c r="F20" s="41">
        <f t="shared" si="1"/>
        <v>2.5975903673507396E-3</v>
      </c>
      <c r="G20" s="50">
        <v>455</v>
      </c>
      <c r="H20" s="52">
        <f t="shared" si="2"/>
        <v>169.714156820966</v>
      </c>
      <c r="I20" s="52">
        <f t="shared" si="3"/>
        <v>-285.28584317903403</v>
      </c>
      <c r="J20" s="72">
        <f t="shared" si="4"/>
        <v>3.4119059676632137E-3</v>
      </c>
      <c r="K20" s="52">
        <f t="shared" si="5"/>
        <v>236.25</v>
      </c>
      <c r="L20" s="74">
        <f t="shared" si="6"/>
        <v>4.5175921633532684E-3</v>
      </c>
      <c r="M20" s="50">
        <f t="shared" si="7"/>
        <v>0</v>
      </c>
      <c r="N20" s="52">
        <f t="shared" si="8"/>
        <v>236.25</v>
      </c>
      <c r="O20" s="52">
        <f t="shared" si="9"/>
        <v>-218.75</v>
      </c>
      <c r="P20" s="80" t="str">
        <f t="shared" si="10"/>
        <v>BASE</v>
      </c>
      <c r="Q20" s="77">
        <f t="shared" si="11"/>
        <v>236.25</v>
      </c>
      <c r="R20" s="77">
        <f t="shared" si="12"/>
        <v>-218.75</v>
      </c>
      <c r="S20" s="13" t="s">
        <v>952</v>
      </c>
      <c r="T20" s="13" t="s">
        <v>882</v>
      </c>
      <c r="U20" s="13" t="s">
        <v>953</v>
      </c>
      <c r="V20" s="13" t="s">
        <v>29</v>
      </c>
      <c r="W20" s="13" t="s">
        <v>954</v>
      </c>
      <c r="X20" s="13" t="s">
        <v>955</v>
      </c>
      <c r="Y20" s="13" t="s">
        <v>886</v>
      </c>
      <c r="Z20" s="13" t="s">
        <v>956</v>
      </c>
      <c r="AA20" s="13" t="s">
        <v>957</v>
      </c>
      <c r="AB20" s="13" t="s">
        <v>958</v>
      </c>
      <c r="AC20" s="51">
        <f t="shared" si="13"/>
        <v>169.714156820966</v>
      </c>
      <c r="AD20" s="51">
        <f t="shared" si="14"/>
        <v>236.25</v>
      </c>
      <c r="AE20" s="51">
        <f t="shared" si="15"/>
        <v>236.25</v>
      </c>
    </row>
    <row r="21" spans="1:31" ht="15" customHeight="1" x14ac:dyDescent="0.25">
      <c r="A21" s="12">
        <v>1064</v>
      </c>
      <c r="B21" s="13" t="s">
        <v>1294</v>
      </c>
      <c r="C21" s="19">
        <v>299</v>
      </c>
      <c r="D21" s="41">
        <f t="shared" si="0"/>
        <v>4.7327350143248331E-3</v>
      </c>
      <c r="E21" s="1">
        <v>1890</v>
      </c>
      <c r="F21" s="41">
        <f t="shared" si="1"/>
        <v>2.3157763180626876E-3</v>
      </c>
      <c r="G21" s="50">
        <v>455</v>
      </c>
      <c r="H21" s="52">
        <f t="shared" si="2"/>
        <v>175.30262688312911</v>
      </c>
      <c r="I21" s="52">
        <f t="shared" si="3"/>
        <v>-279.69737311687089</v>
      </c>
      <c r="J21" s="72">
        <f t="shared" si="4"/>
        <v>3.5242556661937608E-3</v>
      </c>
      <c r="K21" s="52">
        <f t="shared" si="5"/>
        <v>236.25</v>
      </c>
      <c r="L21" s="74">
        <f t="shared" si="6"/>
        <v>4.5175921633532684E-3</v>
      </c>
      <c r="M21" s="50">
        <f t="shared" si="7"/>
        <v>0</v>
      </c>
      <c r="N21" s="52">
        <f t="shared" si="8"/>
        <v>236.25</v>
      </c>
      <c r="O21" s="52">
        <f t="shared" si="9"/>
        <v>-218.75</v>
      </c>
      <c r="P21" s="80" t="str">
        <f t="shared" si="10"/>
        <v>BASE</v>
      </c>
      <c r="Q21" s="77">
        <f t="shared" si="11"/>
        <v>236.25</v>
      </c>
      <c r="R21" s="77">
        <f t="shared" si="12"/>
        <v>-218.75</v>
      </c>
      <c r="S21" s="13" t="s">
        <v>1295</v>
      </c>
      <c r="T21" s="13" t="s">
        <v>882</v>
      </c>
      <c r="U21" s="13" t="s">
        <v>565</v>
      </c>
      <c r="V21" s="13" t="s">
        <v>70</v>
      </c>
      <c r="W21" s="13" t="s">
        <v>1296</v>
      </c>
      <c r="X21" s="13" t="s">
        <v>1297</v>
      </c>
      <c r="Y21" s="13" t="s">
        <v>886</v>
      </c>
      <c r="Z21" s="13" t="s">
        <v>1298</v>
      </c>
      <c r="AA21" s="13" t="s">
        <v>1299</v>
      </c>
      <c r="AB21" s="13" t="s">
        <v>34</v>
      </c>
      <c r="AC21" s="51">
        <f t="shared" si="13"/>
        <v>0</v>
      </c>
      <c r="AD21" s="51">
        <f t="shared" si="14"/>
        <v>0</v>
      </c>
      <c r="AE21" s="51">
        <f t="shared" si="15"/>
        <v>0</v>
      </c>
    </row>
    <row r="22" spans="1:31" ht="15" customHeight="1" x14ac:dyDescent="0.25">
      <c r="A22" s="12">
        <v>1578</v>
      </c>
      <c r="B22" s="13" t="s">
        <v>1168</v>
      </c>
      <c r="C22" s="18">
        <v>463</v>
      </c>
      <c r="D22" s="41">
        <f t="shared" si="0"/>
        <v>7.3286164268642068E-3</v>
      </c>
      <c r="E22" s="29">
        <v>0</v>
      </c>
      <c r="F22" s="41">
        <f t="shared" si="1"/>
        <v>0</v>
      </c>
      <c r="G22" s="50">
        <v>455</v>
      </c>
      <c r="H22" s="52">
        <f t="shared" si="2"/>
        <v>182.26908498322237</v>
      </c>
      <c r="I22" s="52">
        <f t="shared" si="3"/>
        <v>-272.73091501677766</v>
      </c>
      <c r="J22" s="72">
        <f t="shared" si="4"/>
        <v>3.6643082134321043E-3</v>
      </c>
      <c r="K22" s="52">
        <f t="shared" si="5"/>
        <v>236.25</v>
      </c>
      <c r="L22" s="74">
        <f t="shared" si="6"/>
        <v>4.5175921633532684E-3</v>
      </c>
      <c r="M22" s="50">
        <f t="shared" si="7"/>
        <v>0</v>
      </c>
      <c r="N22" s="52">
        <f t="shared" si="8"/>
        <v>236.25</v>
      </c>
      <c r="O22" s="52">
        <f t="shared" si="9"/>
        <v>-218.75</v>
      </c>
      <c r="P22" s="80" t="str">
        <f t="shared" si="10"/>
        <v>BASE</v>
      </c>
      <c r="Q22" s="77">
        <f t="shared" si="11"/>
        <v>236.25</v>
      </c>
      <c r="R22" s="77">
        <f t="shared" si="12"/>
        <v>-218.75</v>
      </c>
      <c r="S22" s="13" t="s">
        <v>1162</v>
      </c>
      <c r="T22" s="13" t="s">
        <v>882</v>
      </c>
      <c r="U22" s="13" t="s">
        <v>106</v>
      </c>
      <c r="V22" s="13" t="s">
        <v>29</v>
      </c>
      <c r="W22" s="13" t="s">
        <v>1169</v>
      </c>
      <c r="X22" s="13" t="s">
        <v>1170</v>
      </c>
      <c r="Y22" s="13" t="s">
        <v>886</v>
      </c>
      <c r="Z22" s="13" t="s">
        <v>1171</v>
      </c>
      <c r="AA22" s="13" t="s">
        <v>1172</v>
      </c>
      <c r="AB22" s="13" t="s">
        <v>1173</v>
      </c>
      <c r="AC22" s="51">
        <f t="shared" si="13"/>
        <v>182.26908498322237</v>
      </c>
      <c r="AD22" s="51">
        <f t="shared" si="14"/>
        <v>236.25</v>
      </c>
      <c r="AE22" s="51">
        <f t="shared" si="15"/>
        <v>236.25</v>
      </c>
    </row>
    <row r="23" spans="1:31" ht="15" customHeight="1" x14ac:dyDescent="0.25">
      <c r="A23" s="12">
        <v>1140</v>
      </c>
      <c r="B23" s="13" t="s">
        <v>1215</v>
      </c>
      <c r="C23" s="18">
        <v>55</v>
      </c>
      <c r="D23" s="41">
        <f t="shared" si="0"/>
        <v>8.705699859125948E-4</v>
      </c>
      <c r="E23" s="1">
        <v>5272</v>
      </c>
      <c r="F23" s="41">
        <f t="shared" si="1"/>
        <v>6.4596681210722165E-3</v>
      </c>
      <c r="G23" s="50">
        <v>225</v>
      </c>
      <c r="H23" s="52">
        <f t="shared" si="2"/>
        <v>182.30941758278843</v>
      </c>
      <c r="I23" s="52">
        <f t="shared" si="3"/>
        <v>-42.690582417211573</v>
      </c>
      <c r="J23" s="72">
        <f t="shared" si="4"/>
        <v>3.6651190534924059E-3</v>
      </c>
      <c r="K23" s="52">
        <f t="shared" si="5"/>
        <v>236.25</v>
      </c>
      <c r="L23" s="74">
        <f t="shared" si="6"/>
        <v>4.5175921633532684E-3</v>
      </c>
      <c r="M23" s="50">
        <f t="shared" si="7"/>
        <v>0</v>
      </c>
      <c r="N23" s="52">
        <f t="shared" si="8"/>
        <v>236.25</v>
      </c>
      <c r="O23" s="52">
        <f t="shared" si="9"/>
        <v>11.25</v>
      </c>
      <c r="P23" s="80" t="str">
        <f t="shared" si="10"/>
        <v>BASE</v>
      </c>
      <c r="Q23" s="77">
        <f t="shared" si="11"/>
        <v>236.25</v>
      </c>
      <c r="R23" s="77">
        <f t="shared" si="12"/>
        <v>11.25</v>
      </c>
      <c r="S23" s="13" t="s">
        <v>1216</v>
      </c>
      <c r="T23" s="13" t="s">
        <v>882</v>
      </c>
      <c r="U23" s="13" t="s">
        <v>1217</v>
      </c>
      <c r="V23" s="13" t="s">
        <v>70</v>
      </c>
      <c r="W23" s="13" t="s">
        <v>92</v>
      </c>
      <c r="X23" s="13" t="s">
        <v>1218</v>
      </c>
      <c r="Y23" s="13" t="s">
        <v>886</v>
      </c>
      <c r="Z23" s="13" t="s">
        <v>1219</v>
      </c>
      <c r="AA23" s="13" t="s">
        <v>1220</v>
      </c>
      <c r="AB23" s="13" t="s">
        <v>1221</v>
      </c>
      <c r="AC23" s="51">
        <f t="shared" si="13"/>
        <v>182.30941758278843</v>
      </c>
      <c r="AD23" s="51">
        <f t="shared" si="14"/>
        <v>236.25</v>
      </c>
      <c r="AE23" s="51">
        <f t="shared" si="15"/>
        <v>236.25</v>
      </c>
    </row>
    <row r="24" spans="1:31" ht="15" customHeight="1" x14ac:dyDescent="0.25">
      <c r="A24" s="12">
        <v>1176</v>
      </c>
      <c r="B24" s="13" t="s">
        <v>1441</v>
      </c>
      <c r="C24" s="18">
        <v>493</v>
      </c>
      <c r="D24" s="41">
        <f t="shared" si="0"/>
        <v>7.8034727828165317E-3</v>
      </c>
      <c r="E24" s="1">
        <v>0</v>
      </c>
      <c r="F24" s="41">
        <f t="shared" si="1"/>
        <v>0</v>
      </c>
      <c r="G24" s="50">
        <v>455</v>
      </c>
      <c r="H24" s="52">
        <f t="shared" si="2"/>
        <v>194.07917688278323</v>
      </c>
      <c r="I24" s="52">
        <f t="shared" si="3"/>
        <v>-260.92082311721674</v>
      </c>
      <c r="J24" s="72">
        <f t="shared" si="4"/>
        <v>3.9017363914082667E-3</v>
      </c>
      <c r="K24" s="52">
        <f t="shared" si="5"/>
        <v>236.25</v>
      </c>
      <c r="L24" s="74">
        <f t="shared" si="6"/>
        <v>4.5175921633532684E-3</v>
      </c>
      <c r="M24" s="50">
        <f t="shared" si="7"/>
        <v>0</v>
      </c>
      <c r="N24" s="52">
        <f t="shared" si="8"/>
        <v>236.25</v>
      </c>
      <c r="O24" s="52">
        <f t="shared" si="9"/>
        <v>-218.75</v>
      </c>
      <c r="P24" s="80" t="str">
        <f t="shared" si="10"/>
        <v>BASE</v>
      </c>
      <c r="Q24" s="77">
        <f t="shared" si="11"/>
        <v>236.25</v>
      </c>
      <c r="R24" s="77">
        <f t="shared" si="12"/>
        <v>-218.75</v>
      </c>
      <c r="S24" s="13" t="s">
        <v>1442</v>
      </c>
      <c r="T24" s="13" t="s">
        <v>882</v>
      </c>
      <c r="U24" s="13" t="s">
        <v>106</v>
      </c>
      <c r="V24" s="13" t="s">
        <v>29</v>
      </c>
      <c r="W24" s="13" t="s">
        <v>864</v>
      </c>
      <c r="X24" s="13" t="s">
        <v>1443</v>
      </c>
      <c r="Y24" s="13" t="s">
        <v>924</v>
      </c>
      <c r="Z24" s="13" t="s">
        <v>1444</v>
      </c>
      <c r="AA24" s="13" t="s">
        <v>1445</v>
      </c>
      <c r="AB24" s="13" t="s">
        <v>1446</v>
      </c>
      <c r="AC24" s="51">
        <f t="shared" si="13"/>
        <v>194.07917688278323</v>
      </c>
      <c r="AD24" s="51">
        <f t="shared" si="14"/>
        <v>236.25</v>
      </c>
      <c r="AE24" s="51">
        <f t="shared" si="15"/>
        <v>236.25</v>
      </c>
    </row>
    <row r="25" spans="1:31" ht="15" customHeight="1" x14ac:dyDescent="0.25">
      <c r="A25" s="12">
        <v>849</v>
      </c>
      <c r="B25" s="13" t="s">
        <v>1332</v>
      </c>
      <c r="C25" s="18">
        <v>60</v>
      </c>
      <c r="D25" s="41">
        <f t="shared" si="0"/>
        <v>9.4971271190464886E-4</v>
      </c>
      <c r="E25" s="1">
        <v>6236</v>
      </c>
      <c r="F25" s="41">
        <f t="shared" si="1"/>
        <v>7.6408365711317042E-3</v>
      </c>
      <c r="G25" s="50">
        <v>1451</v>
      </c>
      <c r="H25" s="52">
        <f t="shared" si="2"/>
        <v>213.65445619212042</v>
      </c>
      <c r="I25" s="52">
        <f t="shared" si="3"/>
        <v>-1237.3455438078795</v>
      </c>
      <c r="J25" s="72">
        <f t="shared" si="4"/>
        <v>4.2952746415181762E-3</v>
      </c>
      <c r="K25" s="52">
        <f t="shared" si="5"/>
        <v>236.25</v>
      </c>
      <c r="L25" s="74">
        <f t="shared" si="6"/>
        <v>4.5175921633532684E-3</v>
      </c>
      <c r="M25" s="50">
        <f t="shared" si="7"/>
        <v>0</v>
      </c>
      <c r="N25" s="52">
        <f t="shared" si="8"/>
        <v>236.25</v>
      </c>
      <c r="O25" s="52">
        <f t="shared" si="9"/>
        <v>-1214.75</v>
      </c>
      <c r="P25" s="80" t="str">
        <f t="shared" si="10"/>
        <v>BASE</v>
      </c>
      <c r="Q25" s="77">
        <f t="shared" si="11"/>
        <v>236.25</v>
      </c>
      <c r="R25" s="77">
        <f t="shared" si="12"/>
        <v>-1214.75</v>
      </c>
      <c r="S25" s="13" t="s">
        <v>1333</v>
      </c>
      <c r="T25" s="13" t="s">
        <v>882</v>
      </c>
      <c r="U25" s="13" t="s">
        <v>91</v>
      </c>
      <c r="V25" s="13" t="s">
        <v>84</v>
      </c>
      <c r="W25" s="13" t="s">
        <v>1334</v>
      </c>
      <c r="X25" s="13" t="s">
        <v>472</v>
      </c>
      <c r="Y25" s="13" t="s">
        <v>886</v>
      </c>
      <c r="Z25" s="13" t="s">
        <v>1335</v>
      </c>
      <c r="AA25" s="13" t="s">
        <v>1336</v>
      </c>
      <c r="AB25" s="13" t="s">
        <v>1337</v>
      </c>
      <c r="AC25" s="51">
        <f t="shared" si="13"/>
        <v>213.65445619212042</v>
      </c>
      <c r="AD25" s="51">
        <f t="shared" si="14"/>
        <v>236.25</v>
      </c>
      <c r="AE25" s="51">
        <f t="shared" si="15"/>
        <v>236.25</v>
      </c>
    </row>
    <row r="26" spans="1:31" ht="15" customHeight="1" x14ac:dyDescent="0.25">
      <c r="A26" s="12">
        <v>1326</v>
      </c>
      <c r="B26" s="13" t="s">
        <v>1249</v>
      </c>
      <c r="C26" s="19">
        <v>131</v>
      </c>
      <c r="D26" s="41">
        <f t="shared" si="0"/>
        <v>2.0735394209918166E-3</v>
      </c>
      <c r="E26" s="1">
        <v>5357</v>
      </c>
      <c r="F26" s="41">
        <f t="shared" si="1"/>
        <v>6.5638167914612794E-3</v>
      </c>
      <c r="G26" s="50">
        <v>0</v>
      </c>
      <c r="H26" s="52">
        <f t="shared" si="2"/>
        <v>214.81858536722513</v>
      </c>
      <c r="I26" s="52">
        <f t="shared" si="3"/>
        <v>214.81858536722513</v>
      </c>
      <c r="J26" s="72">
        <f t="shared" si="4"/>
        <v>4.3186781062265487E-3</v>
      </c>
      <c r="K26" s="52">
        <f t="shared" si="5"/>
        <v>236.25</v>
      </c>
      <c r="L26" s="74">
        <f t="shared" si="6"/>
        <v>4.5175921633532684E-3</v>
      </c>
      <c r="M26" s="50">
        <f t="shared" si="7"/>
        <v>0</v>
      </c>
      <c r="N26" s="52">
        <f t="shared" si="8"/>
        <v>236.25</v>
      </c>
      <c r="O26" s="52">
        <f t="shared" si="9"/>
        <v>236.25</v>
      </c>
      <c r="P26" s="80" t="str">
        <f t="shared" si="10"/>
        <v>BASE</v>
      </c>
      <c r="Q26" s="77">
        <f t="shared" si="11"/>
        <v>236.25</v>
      </c>
      <c r="R26" s="77">
        <f t="shared" si="12"/>
        <v>236.25</v>
      </c>
      <c r="S26" s="13" t="s">
        <v>1250</v>
      </c>
      <c r="T26" s="13" t="s">
        <v>882</v>
      </c>
      <c r="U26" s="13" t="s">
        <v>359</v>
      </c>
      <c r="V26" s="13" t="s">
        <v>84</v>
      </c>
      <c r="W26" s="13" t="s">
        <v>183</v>
      </c>
      <c r="X26" s="13" t="s">
        <v>558</v>
      </c>
      <c r="Y26" s="13" t="s">
        <v>1232</v>
      </c>
      <c r="Z26" s="13" t="s">
        <v>1233</v>
      </c>
      <c r="AA26" s="13" t="s">
        <v>1234</v>
      </c>
      <c r="AB26" s="13" t="s">
        <v>1251</v>
      </c>
      <c r="AC26" s="51">
        <f t="shared" si="13"/>
        <v>214.81858536722513</v>
      </c>
      <c r="AD26" s="51">
        <f t="shared" si="14"/>
        <v>236.25</v>
      </c>
      <c r="AE26" s="51">
        <f t="shared" si="15"/>
        <v>236.25</v>
      </c>
    </row>
    <row r="27" spans="1:31" ht="15" customHeight="1" x14ac:dyDescent="0.25">
      <c r="A27" s="12">
        <v>1065</v>
      </c>
      <c r="B27" s="13" t="s">
        <v>1045</v>
      </c>
      <c r="C27" s="18">
        <v>254</v>
      </c>
      <c r="D27" s="41">
        <f t="shared" si="0"/>
        <v>4.0204504803963469E-3</v>
      </c>
      <c r="E27" s="1">
        <v>3983</v>
      </c>
      <c r="F27" s="41">
        <f t="shared" si="1"/>
        <v>4.8802841665839605E-3</v>
      </c>
      <c r="G27" s="50">
        <v>455</v>
      </c>
      <c r="H27" s="52">
        <f t="shared" si="2"/>
        <v>221.36903683984082</v>
      </c>
      <c r="I27" s="52">
        <f t="shared" si="3"/>
        <v>-233.63096316015918</v>
      </c>
      <c r="J27" s="72">
        <f t="shared" si="4"/>
        <v>4.4503673234901541E-3</v>
      </c>
      <c r="K27" s="52">
        <f t="shared" si="5"/>
        <v>236.25</v>
      </c>
      <c r="L27" s="74">
        <f t="shared" si="6"/>
        <v>4.5175921633532684E-3</v>
      </c>
      <c r="M27" s="50">
        <f t="shared" si="7"/>
        <v>0</v>
      </c>
      <c r="N27" s="52">
        <f t="shared" si="8"/>
        <v>236.25</v>
      </c>
      <c r="O27" s="52">
        <f t="shared" si="9"/>
        <v>-218.75</v>
      </c>
      <c r="P27" s="80" t="str">
        <f t="shared" si="10"/>
        <v>BASE</v>
      </c>
      <c r="Q27" s="77">
        <f t="shared" si="11"/>
        <v>236.25</v>
      </c>
      <c r="R27" s="77">
        <f t="shared" si="12"/>
        <v>-218.75</v>
      </c>
      <c r="S27" s="13" t="s">
        <v>1046</v>
      </c>
      <c r="T27" s="13" t="s">
        <v>882</v>
      </c>
      <c r="U27" s="13" t="s">
        <v>565</v>
      </c>
      <c r="V27" s="13" t="s">
        <v>70</v>
      </c>
      <c r="W27" s="13" t="s">
        <v>471</v>
      </c>
      <c r="X27" s="13" t="s">
        <v>1047</v>
      </c>
      <c r="Y27" s="13" t="s">
        <v>886</v>
      </c>
      <c r="Z27" s="13" t="s">
        <v>1048</v>
      </c>
      <c r="AA27" s="13" t="s">
        <v>1049</v>
      </c>
      <c r="AB27" s="13" t="s">
        <v>34</v>
      </c>
      <c r="AC27" s="51">
        <f t="shared" si="13"/>
        <v>0</v>
      </c>
      <c r="AD27" s="51">
        <f t="shared" si="14"/>
        <v>0</v>
      </c>
      <c r="AE27" s="51">
        <f t="shared" si="15"/>
        <v>0</v>
      </c>
    </row>
    <row r="28" spans="1:31" ht="15" customHeight="1" x14ac:dyDescent="0.25">
      <c r="A28" s="12">
        <v>1363</v>
      </c>
      <c r="B28" s="13" t="s">
        <v>1453</v>
      </c>
      <c r="C28" s="19">
        <v>180</v>
      </c>
      <c r="D28" s="41">
        <f t="shared" si="0"/>
        <v>2.8491381357139463E-3</v>
      </c>
      <c r="E28" s="1">
        <v>5694</v>
      </c>
      <c r="F28" s="41">
        <f t="shared" si="1"/>
        <v>6.9767356375920334E-3</v>
      </c>
      <c r="G28" s="50">
        <v>225</v>
      </c>
      <c r="H28" s="52">
        <f t="shared" si="2"/>
        <v>244.37805412439118</v>
      </c>
      <c r="I28" s="52">
        <f t="shared" si="3"/>
        <v>19.378054124391184</v>
      </c>
      <c r="J28" s="72">
        <f t="shared" si="4"/>
        <v>4.9129368866529912E-3</v>
      </c>
      <c r="K28" s="52">
        <f t="shared" si="5"/>
        <v>244.37805412439118</v>
      </c>
      <c r="L28" s="74">
        <f t="shared" si="6"/>
        <v>4.6730174908269648E-3</v>
      </c>
      <c r="M28" s="50">
        <f t="shared" si="7"/>
        <v>11.934009422744083</v>
      </c>
      <c r="N28" s="52">
        <f t="shared" si="8"/>
        <v>232.4440447016471</v>
      </c>
      <c r="O28" s="52">
        <f t="shared" si="9"/>
        <v>7.4440447016471012</v>
      </c>
      <c r="P28" s="80" t="str">
        <f t="shared" si="10"/>
        <v>SAME</v>
      </c>
      <c r="Q28" s="77">
        <f t="shared" si="11"/>
        <v>232.4440447016471</v>
      </c>
      <c r="R28" s="77">
        <f t="shared" si="12"/>
        <v>7.4440447016471012</v>
      </c>
      <c r="S28" s="13" t="s">
        <v>1454</v>
      </c>
      <c r="T28" s="13" t="s">
        <v>882</v>
      </c>
      <c r="U28" s="13" t="s">
        <v>708</v>
      </c>
      <c r="V28" s="13" t="s">
        <v>29</v>
      </c>
      <c r="W28" s="13" t="s">
        <v>1238</v>
      </c>
      <c r="X28" s="13" t="s">
        <v>1449</v>
      </c>
      <c r="Y28" s="13" t="s">
        <v>886</v>
      </c>
      <c r="Z28" s="13" t="s">
        <v>1450</v>
      </c>
      <c r="AA28" s="13" t="s">
        <v>1455</v>
      </c>
      <c r="AB28" s="13" t="s">
        <v>1456</v>
      </c>
      <c r="AC28" s="51">
        <f t="shared" si="13"/>
        <v>244.37805412439118</v>
      </c>
      <c r="AD28" s="51">
        <f t="shared" si="14"/>
        <v>232.4440447016471</v>
      </c>
      <c r="AE28" s="51">
        <f t="shared" si="15"/>
        <v>232.4440447016471</v>
      </c>
    </row>
    <row r="29" spans="1:31" ht="15" customHeight="1" x14ac:dyDescent="0.25">
      <c r="A29" s="12">
        <v>1297</v>
      </c>
      <c r="B29" s="13" t="s">
        <v>1222</v>
      </c>
      <c r="C29" s="19">
        <v>306</v>
      </c>
      <c r="D29" s="41">
        <f t="shared" si="0"/>
        <v>4.8435348307137088E-3</v>
      </c>
      <c r="E29" s="1">
        <v>4138</v>
      </c>
      <c r="F29" s="41">
        <f t="shared" si="1"/>
        <v>5.0702023302346038E-3</v>
      </c>
      <c r="G29" s="50">
        <v>455</v>
      </c>
      <c r="H29" s="52">
        <f t="shared" si="2"/>
        <v>246.56329323861053</v>
      </c>
      <c r="I29" s="52">
        <f t="shared" si="3"/>
        <v>-208.43670676138947</v>
      </c>
      <c r="J29" s="72">
        <f t="shared" si="4"/>
        <v>4.9568685804741571E-3</v>
      </c>
      <c r="K29" s="52">
        <f t="shared" si="5"/>
        <v>246.56329323861053</v>
      </c>
      <c r="L29" s="74">
        <f t="shared" si="6"/>
        <v>4.7148038150489763E-3</v>
      </c>
      <c r="M29" s="50">
        <f t="shared" si="7"/>
        <v>12.040723850410217</v>
      </c>
      <c r="N29" s="52">
        <f t="shared" si="8"/>
        <v>234.52256938820031</v>
      </c>
      <c r="O29" s="52">
        <f t="shared" si="9"/>
        <v>-220.47743061179969</v>
      </c>
      <c r="P29" s="80" t="str">
        <f t="shared" si="10"/>
        <v>SAME</v>
      </c>
      <c r="Q29" s="77">
        <f t="shared" si="11"/>
        <v>234.52256938820031</v>
      </c>
      <c r="R29" s="77">
        <f t="shared" si="12"/>
        <v>-220.47743061179969</v>
      </c>
      <c r="S29" s="13" t="s">
        <v>1223</v>
      </c>
      <c r="T29" s="13" t="s">
        <v>882</v>
      </c>
      <c r="U29" s="13" t="s">
        <v>1224</v>
      </c>
      <c r="V29" s="13" t="s">
        <v>29</v>
      </c>
      <c r="W29" s="13" t="s">
        <v>1225</v>
      </c>
      <c r="X29" s="13" t="s">
        <v>1226</v>
      </c>
      <c r="Y29" s="13" t="s">
        <v>886</v>
      </c>
      <c r="Z29" s="13" t="s">
        <v>1227</v>
      </c>
      <c r="AA29" s="13" t="s">
        <v>1228</v>
      </c>
      <c r="AB29" s="13" t="s">
        <v>1229</v>
      </c>
      <c r="AC29" s="51">
        <f t="shared" si="13"/>
        <v>246.56329323861053</v>
      </c>
      <c r="AD29" s="51">
        <f t="shared" si="14"/>
        <v>234.52256938820031</v>
      </c>
      <c r="AE29" s="51">
        <f t="shared" si="15"/>
        <v>234.52256938820031</v>
      </c>
    </row>
    <row r="30" spans="1:31" ht="15" customHeight="1" x14ac:dyDescent="0.25">
      <c r="A30" s="12">
        <v>1594</v>
      </c>
      <c r="B30" s="13" t="s">
        <v>1280</v>
      </c>
      <c r="C30" s="18">
        <v>193</v>
      </c>
      <c r="D30" s="41">
        <f t="shared" si="0"/>
        <v>3.0549092232932873E-3</v>
      </c>
      <c r="E30" s="1">
        <v>5773</v>
      </c>
      <c r="F30" s="41">
        <f t="shared" si="1"/>
        <v>7.0735326371301034E-3</v>
      </c>
      <c r="G30" s="50">
        <v>225</v>
      </c>
      <c r="H30" s="52">
        <f t="shared" si="2"/>
        <v>251.9031864511231</v>
      </c>
      <c r="I30" s="52">
        <f t="shared" si="3"/>
        <v>26.903186451123105</v>
      </c>
      <c r="J30" s="72">
        <f t="shared" si="4"/>
        <v>5.0642209302116962E-3</v>
      </c>
      <c r="K30" s="52">
        <f t="shared" si="5"/>
        <v>251.9031864511231</v>
      </c>
      <c r="L30" s="74">
        <f t="shared" si="6"/>
        <v>4.8169136975039616E-3</v>
      </c>
      <c r="M30" s="50">
        <f t="shared" si="7"/>
        <v>12.301493321477892</v>
      </c>
      <c r="N30" s="52">
        <f t="shared" si="8"/>
        <v>239.60169312964521</v>
      </c>
      <c r="O30" s="52">
        <f t="shared" si="9"/>
        <v>14.601693129645213</v>
      </c>
      <c r="P30" s="80" t="str">
        <f t="shared" si="10"/>
        <v>SAME</v>
      </c>
      <c r="Q30" s="77">
        <f t="shared" si="11"/>
        <v>239.60169312964521</v>
      </c>
      <c r="R30" s="77">
        <f t="shared" si="12"/>
        <v>14.601693129645213</v>
      </c>
      <c r="S30" s="13" t="s">
        <v>1281</v>
      </c>
      <c r="T30" s="13" t="s">
        <v>882</v>
      </c>
      <c r="U30" s="13" t="s">
        <v>106</v>
      </c>
      <c r="V30" s="13" t="s">
        <v>29</v>
      </c>
      <c r="W30" s="13" t="s">
        <v>63</v>
      </c>
      <c r="X30" s="13" t="s">
        <v>1282</v>
      </c>
      <c r="Y30" s="13" t="s">
        <v>886</v>
      </c>
      <c r="Z30" s="13" t="s">
        <v>1283</v>
      </c>
      <c r="AA30" s="13" t="s">
        <v>1284</v>
      </c>
      <c r="AB30" s="13" t="s">
        <v>1285</v>
      </c>
      <c r="AC30" s="51">
        <f t="shared" si="13"/>
        <v>251.9031864511231</v>
      </c>
      <c r="AD30" s="51">
        <f t="shared" si="14"/>
        <v>239.60169312964521</v>
      </c>
      <c r="AE30" s="51">
        <f t="shared" si="15"/>
        <v>239.60169312964521</v>
      </c>
    </row>
    <row r="31" spans="1:31" ht="15" customHeight="1" x14ac:dyDescent="0.25">
      <c r="A31" s="12">
        <v>694</v>
      </c>
      <c r="B31" s="13" t="s">
        <v>1468</v>
      </c>
      <c r="C31" s="19">
        <v>224</v>
      </c>
      <c r="D31" s="41">
        <f t="shared" si="0"/>
        <v>3.5455941244440224E-3</v>
      </c>
      <c r="E31" s="1">
        <v>5513</v>
      </c>
      <c r="F31" s="41">
        <f t="shared" si="1"/>
        <v>6.7549602335870889E-3</v>
      </c>
      <c r="G31" s="50">
        <v>225</v>
      </c>
      <c r="H31" s="52">
        <f t="shared" si="2"/>
        <v>256.18377444016585</v>
      </c>
      <c r="I31" s="52">
        <f t="shared" si="3"/>
        <v>31.183774440165848</v>
      </c>
      <c r="J31" s="72">
        <f t="shared" si="4"/>
        <v>5.1502771790155567E-3</v>
      </c>
      <c r="K31" s="52">
        <f t="shared" si="5"/>
        <v>256.18377444016585</v>
      </c>
      <c r="L31" s="74">
        <f t="shared" si="6"/>
        <v>4.8987674573085904E-3</v>
      </c>
      <c r="M31" s="50">
        <f t="shared" si="7"/>
        <v>12.510532457905924</v>
      </c>
      <c r="N31" s="52">
        <f t="shared" si="8"/>
        <v>243.67324198225992</v>
      </c>
      <c r="O31" s="52">
        <f t="shared" si="9"/>
        <v>18.673241982259924</v>
      </c>
      <c r="P31" s="80" t="str">
        <f t="shared" si="10"/>
        <v>SAME</v>
      </c>
      <c r="Q31" s="77">
        <f t="shared" si="11"/>
        <v>243.67324198225992</v>
      </c>
      <c r="R31" s="77">
        <f t="shared" si="12"/>
        <v>18.673241982259924</v>
      </c>
      <c r="S31" s="13" t="s">
        <v>1469</v>
      </c>
      <c r="T31" s="13" t="s">
        <v>882</v>
      </c>
      <c r="U31" s="13" t="s">
        <v>142</v>
      </c>
      <c r="V31" s="13" t="s">
        <v>38</v>
      </c>
      <c r="W31" s="13" t="s">
        <v>1470</v>
      </c>
      <c r="X31" s="13" t="s">
        <v>1471</v>
      </c>
      <c r="Y31" s="13" t="s">
        <v>886</v>
      </c>
      <c r="Z31" s="13" t="s">
        <v>1472</v>
      </c>
      <c r="AA31" s="13" t="s">
        <v>1473</v>
      </c>
      <c r="AB31" s="13" t="s">
        <v>34</v>
      </c>
      <c r="AC31" s="51">
        <f t="shared" si="13"/>
        <v>0</v>
      </c>
      <c r="AD31" s="51">
        <f t="shared" si="14"/>
        <v>0</v>
      </c>
      <c r="AE31" s="51">
        <f t="shared" si="15"/>
        <v>0</v>
      </c>
    </row>
    <row r="32" spans="1:31" ht="15" customHeight="1" x14ac:dyDescent="0.25">
      <c r="A32" s="12">
        <v>1325</v>
      </c>
      <c r="B32" s="13" t="s">
        <v>1230</v>
      </c>
      <c r="C32" s="19">
        <v>122</v>
      </c>
      <c r="D32" s="41">
        <f t="shared" si="0"/>
        <v>1.9310825142061193E-3</v>
      </c>
      <c r="E32" s="1">
        <v>6984</v>
      </c>
      <c r="F32" s="41">
        <f t="shared" si="1"/>
        <v>8.5573448705554556E-3</v>
      </c>
      <c r="G32" s="50">
        <v>0</v>
      </c>
      <c r="H32" s="52">
        <f t="shared" si="2"/>
        <v>260.85634054004595</v>
      </c>
      <c r="I32" s="52">
        <f t="shared" si="3"/>
        <v>260.85634054004595</v>
      </c>
      <c r="J32" s="72">
        <f t="shared" si="4"/>
        <v>5.2442136923807883E-3</v>
      </c>
      <c r="K32" s="52">
        <f t="shared" si="5"/>
        <v>260.85634054004595</v>
      </c>
      <c r="L32" s="74">
        <f t="shared" si="6"/>
        <v>4.988116655173431E-3</v>
      </c>
      <c r="M32" s="50">
        <f t="shared" si="7"/>
        <v>12.738713536047982</v>
      </c>
      <c r="N32" s="52">
        <f t="shared" si="8"/>
        <v>248.11762700399797</v>
      </c>
      <c r="O32" s="52">
        <f t="shared" si="9"/>
        <v>248.11762700399797</v>
      </c>
      <c r="P32" s="80" t="str">
        <f t="shared" si="10"/>
        <v>BASE</v>
      </c>
      <c r="Q32" s="77">
        <f t="shared" si="11"/>
        <v>236.25</v>
      </c>
      <c r="R32" s="77">
        <f t="shared" ref="R32" si="16">Q32-G32</f>
        <v>236.25</v>
      </c>
      <c r="S32" s="13" t="s">
        <v>1231</v>
      </c>
      <c r="T32" s="13" t="s">
        <v>882</v>
      </c>
      <c r="U32" s="13" t="s">
        <v>359</v>
      </c>
      <c r="V32" s="13" t="s">
        <v>84</v>
      </c>
      <c r="W32" s="13" t="s">
        <v>183</v>
      </c>
      <c r="X32" s="13" t="s">
        <v>558</v>
      </c>
      <c r="Y32" s="13" t="s">
        <v>1232</v>
      </c>
      <c r="Z32" s="13" t="s">
        <v>1233</v>
      </c>
      <c r="AA32" s="13" t="s">
        <v>1234</v>
      </c>
      <c r="AB32" s="13" t="s">
        <v>1235</v>
      </c>
      <c r="AC32" s="51">
        <f t="shared" si="13"/>
        <v>260.85634054004595</v>
      </c>
      <c r="AD32" s="51">
        <f t="shared" si="14"/>
        <v>248.11762700399797</v>
      </c>
      <c r="AE32" s="51">
        <f t="shared" si="15"/>
        <v>236.25</v>
      </c>
    </row>
    <row r="33" spans="1:31" ht="15" customHeight="1" x14ac:dyDescent="0.25">
      <c r="A33" s="12">
        <v>699</v>
      </c>
      <c r="B33" s="13" t="s">
        <v>1435</v>
      </c>
      <c r="C33" s="19">
        <v>179</v>
      </c>
      <c r="D33" s="41">
        <f t="shared" si="0"/>
        <v>2.8333095905155358E-3</v>
      </c>
      <c r="E33" s="30">
        <v>6311</v>
      </c>
      <c r="F33" s="41">
        <f t="shared" si="1"/>
        <v>7.7327324567691121E-3</v>
      </c>
      <c r="G33" s="50">
        <v>225</v>
      </c>
      <c r="H33" s="52">
        <f t="shared" si="2"/>
        <v>262.786684918216</v>
      </c>
      <c r="I33" s="52">
        <f t="shared" si="3"/>
        <v>37.786684918215997</v>
      </c>
      <c r="J33" s="72">
        <f t="shared" si="4"/>
        <v>5.2830210236423248E-3</v>
      </c>
      <c r="K33" s="52">
        <f t="shared" si="5"/>
        <v>262.786684918216</v>
      </c>
      <c r="L33" s="74">
        <f t="shared" si="6"/>
        <v>5.025028861037532E-3</v>
      </c>
      <c r="M33" s="50">
        <f t="shared" si="7"/>
        <v>12.832980380428808</v>
      </c>
      <c r="N33" s="52">
        <f t="shared" si="8"/>
        <v>249.95370453778719</v>
      </c>
      <c r="O33" s="52">
        <f t="shared" si="9"/>
        <v>24.953704537787189</v>
      </c>
      <c r="P33" s="80" t="str">
        <f t="shared" si="10"/>
        <v>* 10%</v>
      </c>
      <c r="Q33" s="77">
        <f t="shared" si="11"/>
        <v>247.50000000000003</v>
      </c>
      <c r="R33" s="77">
        <f t="shared" si="12"/>
        <v>22.500000000000028</v>
      </c>
      <c r="S33" s="13" t="s">
        <v>1436</v>
      </c>
      <c r="T33" s="13" t="s">
        <v>882</v>
      </c>
      <c r="U33" s="13" t="s">
        <v>273</v>
      </c>
      <c r="V33" s="13" t="s">
        <v>38</v>
      </c>
      <c r="W33" s="13" t="s">
        <v>975</v>
      </c>
      <c r="X33" s="13" t="s">
        <v>1437</v>
      </c>
      <c r="Y33" s="13" t="s">
        <v>886</v>
      </c>
      <c r="Z33" s="13" t="s">
        <v>1438</v>
      </c>
      <c r="AA33" s="13" t="s">
        <v>1439</v>
      </c>
      <c r="AB33" s="13" t="s">
        <v>1440</v>
      </c>
      <c r="AC33" s="51">
        <f t="shared" si="13"/>
        <v>262.786684918216</v>
      </c>
      <c r="AD33" s="51">
        <f t="shared" si="14"/>
        <v>249.95370453778719</v>
      </c>
      <c r="AE33" s="51">
        <f t="shared" si="15"/>
        <v>247.50000000000003</v>
      </c>
    </row>
    <row r="34" spans="1:31" ht="15" customHeight="1" x14ac:dyDescent="0.25">
      <c r="A34" s="12">
        <v>970</v>
      </c>
      <c r="B34" s="13" t="s">
        <v>1364</v>
      </c>
      <c r="C34" s="18">
        <v>131</v>
      </c>
      <c r="D34" s="41">
        <f t="shared" ref="D34:D65" si="17">C34/$C$103</f>
        <v>2.0735394209918166E-3</v>
      </c>
      <c r="E34" s="1">
        <v>7269</v>
      </c>
      <c r="F34" s="41">
        <f t="shared" ref="F34:F65" si="18">E34/$E$103</f>
        <v>8.906549235977607E-3</v>
      </c>
      <c r="G34" s="50">
        <v>225</v>
      </c>
      <c r="H34" s="52">
        <f t="shared" ref="H34:H65" si="19">((D34*$D$105)+(F34*$F$105))*$C$110</f>
        <v>273.08438536969686</v>
      </c>
      <c r="I34" s="52">
        <f t="shared" ref="I34:I65" si="20">H34-G34</f>
        <v>48.084385369696861</v>
      </c>
      <c r="J34" s="72">
        <f t="shared" si="4"/>
        <v>5.4900443284847129E-3</v>
      </c>
      <c r="K34" s="52">
        <f t="shared" si="5"/>
        <v>273.08438536969686</v>
      </c>
      <c r="L34" s="74">
        <f t="shared" si="6"/>
        <v>5.2219423461599421E-3</v>
      </c>
      <c r="M34" s="50">
        <f t="shared" si="7"/>
        <v>13.335860455568479</v>
      </c>
      <c r="N34" s="52">
        <f t="shared" si="8"/>
        <v>259.74852491412838</v>
      </c>
      <c r="O34" s="52">
        <f t="shared" si="9"/>
        <v>34.748524914128382</v>
      </c>
      <c r="P34" s="80" t="str">
        <f t="shared" si="10"/>
        <v>* 10%</v>
      </c>
      <c r="Q34" s="77">
        <f t="shared" si="11"/>
        <v>247.50000000000003</v>
      </c>
      <c r="R34" s="77">
        <f t="shared" si="12"/>
        <v>22.500000000000028</v>
      </c>
      <c r="S34" s="13" t="s">
        <v>1365</v>
      </c>
      <c r="T34" s="13" t="s">
        <v>882</v>
      </c>
      <c r="U34" s="13" t="s">
        <v>1366</v>
      </c>
      <c r="V34" s="13" t="s">
        <v>19</v>
      </c>
      <c r="W34" s="13" t="s">
        <v>1367</v>
      </c>
      <c r="X34" s="13" t="s">
        <v>267</v>
      </c>
      <c r="Y34" s="13" t="s">
        <v>886</v>
      </c>
      <c r="Z34" s="13" t="s">
        <v>1368</v>
      </c>
      <c r="AA34" s="13" t="s">
        <v>1369</v>
      </c>
      <c r="AB34" s="13" t="s">
        <v>1370</v>
      </c>
      <c r="AC34" s="51">
        <f t="shared" si="13"/>
        <v>273.08438536969686</v>
      </c>
      <c r="AD34" s="51">
        <f t="shared" si="14"/>
        <v>259.74852491412838</v>
      </c>
      <c r="AE34" s="51">
        <f t="shared" si="15"/>
        <v>247.50000000000003</v>
      </c>
    </row>
    <row r="35" spans="1:31" ht="15" customHeight="1" x14ac:dyDescent="0.25">
      <c r="A35" s="12">
        <v>668</v>
      </c>
      <c r="B35" s="13" t="s">
        <v>1300</v>
      </c>
      <c r="C35" s="19">
        <v>258</v>
      </c>
      <c r="D35" s="41">
        <f t="shared" si="17"/>
        <v>4.0837646611899901E-3</v>
      </c>
      <c r="E35" s="1">
        <v>5741</v>
      </c>
      <c r="F35" s="41">
        <f t="shared" si="18"/>
        <v>7.0343237259248093E-3</v>
      </c>
      <c r="G35" s="50">
        <v>455</v>
      </c>
      <c r="H35" s="52">
        <f t="shared" si="19"/>
        <v>276.51655906749426</v>
      </c>
      <c r="I35" s="52">
        <f t="shared" si="20"/>
        <v>-178.48344093250574</v>
      </c>
      <c r="J35" s="72">
        <f t="shared" si="4"/>
        <v>5.559044193557401E-3</v>
      </c>
      <c r="K35" s="52">
        <f t="shared" si="5"/>
        <v>276.51655906749426</v>
      </c>
      <c r="L35" s="74">
        <f t="shared" si="6"/>
        <v>5.2875726572729018E-3</v>
      </c>
      <c r="M35" s="50">
        <f t="shared" si="7"/>
        <v>13.503467949607852</v>
      </c>
      <c r="N35" s="52">
        <f t="shared" si="8"/>
        <v>263.0130911178864</v>
      </c>
      <c r="O35" s="52">
        <f t="shared" si="9"/>
        <v>-191.9869088821136</v>
      </c>
      <c r="P35" s="80" t="str">
        <f t="shared" si="10"/>
        <v>SAME</v>
      </c>
      <c r="Q35" s="77">
        <f t="shared" si="11"/>
        <v>263.0130911178864</v>
      </c>
      <c r="R35" s="77">
        <f t="shared" si="12"/>
        <v>-191.9869088821136</v>
      </c>
      <c r="S35" s="13" t="s">
        <v>1301</v>
      </c>
      <c r="T35" s="13" t="s">
        <v>882</v>
      </c>
      <c r="U35" s="13" t="s">
        <v>142</v>
      </c>
      <c r="V35" s="13" t="s">
        <v>38</v>
      </c>
      <c r="W35" s="13" t="s">
        <v>1302</v>
      </c>
      <c r="X35" s="13" t="s">
        <v>1090</v>
      </c>
      <c r="Y35" s="13" t="s">
        <v>886</v>
      </c>
      <c r="Z35" s="13" t="s">
        <v>1303</v>
      </c>
      <c r="AA35" s="13" t="s">
        <v>1304</v>
      </c>
      <c r="AB35" s="13" t="s">
        <v>34</v>
      </c>
      <c r="AC35" s="51">
        <f t="shared" si="13"/>
        <v>0</v>
      </c>
      <c r="AD35" s="51">
        <f t="shared" si="14"/>
        <v>0</v>
      </c>
      <c r="AE35" s="51">
        <f t="shared" si="15"/>
        <v>0</v>
      </c>
    </row>
    <row r="36" spans="1:31" ht="15" customHeight="1" x14ac:dyDescent="0.25">
      <c r="A36" s="12">
        <v>998</v>
      </c>
      <c r="B36" s="13" t="s">
        <v>1010</v>
      </c>
      <c r="C36" s="18">
        <v>397</v>
      </c>
      <c r="D36" s="41">
        <f t="shared" si="17"/>
        <v>6.2839324437690934E-3</v>
      </c>
      <c r="E36" s="1">
        <v>3954</v>
      </c>
      <c r="F36" s="41">
        <f t="shared" si="18"/>
        <v>4.8447510908041624E-3</v>
      </c>
      <c r="G36" s="50">
        <v>455</v>
      </c>
      <c r="H36" s="52">
        <f t="shared" si="19"/>
        <v>276.78006962938366</v>
      </c>
      <c r="I36" s="52">
        <f t="shared" si="20"/>
        <v>-178.21993037061634</v>
      </c>
      <c r="J36" s="72">
        <f t="shared" si="4"/>
        <v>5.5643417672866288E-3</v>
      </c>
      <c r="K36" s="52">
        <f t="shared" si="5"/>
        <v>276.78006962938366</v>
      </c>
      <c r="L36" s="74">
        <f t="shared" si="6"/>
        <v>5.2926115281696322E-3</v>
      </c>
      <c r="M36" s="50">
        <f t="shared" si="7"/>
        <v>13.516336279948916</v>
      </c>
      <c r="N36" s="52">
        <f t="shared" si="8"/>
        <v>263.26373334943474</v>
      </c>
      <c r="O36" s="52">
        <f t="shared" si="9"/>
        <v>-191.73626665056526</v>
      </c>
      <c r="P36" s="80" t="str">
        <f t="shared" si="10"/>
        <v>SAME</v>
      </c>
      <c r="Q36" s="77">
        <f t="shared" si="11"/>
        <v>263.26373334943474</v>
      </c>
      <c r="R36" s="77">
        <f t="shared" si="12"/>
        <v>-191.73626665056526</v>
      </c>
      <c r="S36" s="13" t="s">
        <v>1011</v>
      </c>
      <c r="T36" s="13" t="s">
        <v>882</v>
      </c>
      <c r="U36" s="13" t="s">
        <v>155</v>
      </c>
      <c r="V36" s="13" t="s">
        <v>19</v>
      </c>
      <c r="W36" s="13" t="s">
        <v>1012</v>
      </c>
      <c r="X36" s="13" t="s">
        <v>1013</v>
      </c>
      <c r="Y36" s="13" t="s">
        <v>886</v>
      </c>
      <c r="Z36" s="13" t="s">
        <v>1014</v>
      </c>
      <c r="AA36" s="13" t="s">
        <v>1015</v>
      </c>
      <c r="AB36" s="13" t="s">
        <v>34</v>
      </c>
      <c r="AC36" s="51">
        <f t="shared" si="13"/>
        <v>0</v>
      </c>
      <c r="AD36" s="51">
        <f t="shared" si="14"/>
        <v>0</v>
      </c>
      <c r="AE36" s="51">
        <f t="shared" si="15"/>
        <v>0</v>
      </c>
    </row>
    <row r="37" spans="1:31" ht="15" customHeight="1" x14ac:dyDescent="0.25">
      <c r="A37" s="12">
        <v>732</v>
      </c>
      <c r="B37" s="13" t="s">
        <v>1381</v>
      </c>
      <c r="C37" s="19">
        <v>279</v>
      </c>
      <c r="D37" s="41">
        <f t="shared" si="17"/>
        <v>4.4161641103566173E-3</v>
      </c>
      <c r="E37" s="1">
        <v>5657</v>
      </c>
      <c r="F37" s="41">
        <f t="shared" si="18"/>
        <v>6.9314003340109126E-3</v>
      </c>
      <c r="G37" s="50">
        <v>455</v>
      </c>
      <c r="H37" s="52">
        <f t="shared" si="19"/>
        <v>282.22382883640881</v>
      </c>
      <c r="I37" s="52">
        <f t="shared" si="20"/>
        <v>-172.77617116359119</v>
      </c>
      <c r="J37" s="72">
        <f t="shared" si="4"/>
        <v>5.6737822221837658E-3</v>
      </c>
      <c r="K37" s="52">
        <f t="shared" si="5"/>
        <v>282.22382883640881</v>
      </c>
      <c r="L37" s="74">
        <f t="shared" si="6"/>
        <v>5.3967075448165692E-3</v>
      </c>
      <c r="M37" s="50">
        <f t="shared" si="7"/>
        <v>13.782177964893037</v>
      </c>
      <c r="N37" s="52">
        <f t="shared" si="8"/>
        <v>268.44165087151578</v>
      </c>
      <c r="O37" s="52">
        <f t="shared" si="9"/>
        <v>-186.55834912848422</v>
      </c>
      <c r="P37" s="80" t="str">
        <f t="shared" si="10"/>
        <v>SAME</v>
      </c>
      <c r="Q37" s="77">
        <f t="shared" si="11"/>
        <v>268.44165087151578</v>
      </c>
      <c r="R37" s="77">
        <f t="shared" si="12"/>
        <v>-186.55834912848422</v>
      </c>
      <c r="S37" s="13" t="s">
        <v>1382</v>
      </c>
      <c r="T37" s="13" t="s">
        <v>882</v>
      </c>
      <c r="U37" s="13" t="s">
        <v>142</v>
      </c>
      <c r="V37" s="13" t="s">
        <v>38</v>
      </c>
      <c r="W37" s="13" t="s">
        <v>1383</v>
      </c>
      <c r="X37" s="13" t="s">
        <v>1384</v>
      </c>
      <c r="Y37" s="13" t="s">
        <v>886</v>
      </c>
      <c r="Z37" s="13" t="s">
        <v>1385</v>
      </c>
      <c r="AA37" s="13" t="s">
        <v>1386</v>
      </c>
      <c r="AB37" s="13" t="s">
        <v>34</v>
      </c>
      <c r="AC37" s="51">
        <f t="shared" si="13"/>
        <v>0</v>
      </c>
      <c r="AD37" s="51">
        <f t="shared" si="14"/>
        <v>0</v>
      </c>
      <c r="AE37" s="51">
        <f t="shared" si="15"/>
        <v>0</v>
      </c>
    </row>
    <row r="38" spans="1:31" ht="15" customHeight="1" x14ac:dyDescent="0.25">
      <c r="A38" s="12">
        <v>678</v>
      </c>
      <c r="B38" s="13" t="s">
        <v>991</v>
      </c>
      <c r="C38" s="19">
        <v>369</v>
      </c>
      <c r="D38" s="41">
        <f t="shared" si="17"/>
        <v>5.8407331782135904E-3</v>
      </c>
      <c r="E38" s="1">
        <v>4554</v>
      </c>
      <c r="F38" s="41">
        <f t="shared" si="18"/>
        <v>5.5799181759034287E-3</v>
      </c>
      <c r="G38" s="50">
        <v>455</v>
      </c>
      <c r="H38" s="52">
        <f t="shared" si="19"/>
        <v>284.04156405249387</v>
      </c>
      <c r="I38" s="52">
        <f t="shared" si="20"/>
        <v>-170.95843594750613</v>
      </c>
      <c r="J38" s="72">
        <f t="shared" si="4"/>
        <v>5.7103256770585096E-3</v>
      </c>
      <c r="K38" s="52">
        <f t="shared" si="5"/>
        <v>284.04156405249387</v>
      </c>
      <c r="L38" s="74">
        <f t="shared" si="6"/>
        <v>5.4314664289106945E-3</v>
      </c>
      <c r="M38" s="50">
        <f t="shared" si="7"/>
        <v>13.870945629708672</v>
      </c>
      <c r="N38" s="52">
        <f t="shared" si="8"/>
        <v>270.1706184227852</v>
      </c>
      <c r="O38" s="52">
        <f t="shared" si="9"/>
        <v>-184.8293815772148</v>
      </c>
      <c r="P38" s="80" t="str">
        <f t="shared" si="10"/>
        <v>SAME</v>
      </c>
      <c r="Q38" s="77">
        <f t="shared" si="11"/>
        <v>270.1706184227852</v>
      </c>
      <c r="R38" s="77">
        <f t="shared" si="12"/>
        <v>-184.8293815772148</v>
      </c>
      <c r="S38" s="13" t="s">
        <v>992</v>
      </c>
      <c r="T38" s="13" t="s">
        <v>882</v>
      </c>
      <c r="U38" s="13" t="s">
        <v>142</v>
      </c>
      <c r="V38" s="13" t="s">
        <v>38</v>
      </c>
      <c r="W38" s="13" t="s">
        <v>993</v>
      </c>
      <c r="X38" s="13" t="s">
        <v>994</v>
      </c>
      <c r="Y38" s="13" t="s">
        <v>886</v>
      </c>
      <c r="Z38" s="13" t="s">
        <v>995</v>
      </c>
      <c r="AA38" s="13" t="s">
        <v>996</v>
      </c>
      <c r="AB38" s="13" t="s">
        <v>34</v>
      </c>
      <c r="AC38" s="51">
        <f t="shared" si="13"/>
        <v>0</v>
      </c>
      <c r="AD38" s="51">
        <f t="shared" si="14"/>
        <v>0</v>
      </c>
      <c r="AE38" s="51">
        <f t="shared" si="15"/>
        <v>0</v>
      </c>
    </row>
    <row r="39" spans="1:31" ht="15" customHeight="1" x14ac:dyDescent="0.25">
      <c r="A39" s="12">
        <v>1622</v>
      </c>
      <c r="B39" s="13" t="s">
        <v>1065</v>
      </c>
      <c r="C39" s="19">
        <v>181</v>
      </c>
      <c r="D39" s="41">
        <f t="shared" si="17"/>
        <v>2.8649666809123574E-3</v>
      </c>
      <c r="E39" s="4">
        <v>7023</v>
      </c>
      <c r="F39" s="41">
        <f t="shared" si="18"/>
        <v>8.6051307310869071E-3</v>
      </c>
      <c r="G39" s="50">
        <v>225</v>
      </c>
      <c r="H39" s="52">
        <f t="shared" si="19"/>
        <v>285.27133065525777</v>
      </c>
      <c r="I39" s="52">
        <f t="shared" si="20"/>
        <v>60.271330655257771</v>
      </c>
      <c r="J39" s="72">
        <f t="shared" si="4"/>
        <v>5.7350487059996333E-3</v>
      </c>
      <c r="K39" s="52">
        <f t="shared" si="5"/>
        <v>285.27133065525777</v>
      </c>
      <c r="L39" s="74">
        <f t="shared" si="6"/>
        <v>5.4549821282436038E-3</v>
      </c>
      <c r="M39" s="50">
        <f t="shared" si="7"/>
        <v>13.931000311286937</v>
      </c>
      <c r="N39" s="52">
        <f t="shared" si="8"/>
        <v>271.34033034397083</v>
      </c>
      <c r="O39" s="52">
        <f t="shared" si="9"/>
        <v>46.340330343970834</v>
      </c>
      <c r="P39" s="80" t="str">
        <f t="shared" si="10"/>
        <v>* 10%</v>
      </c>
      <c r="Q39" s="77">
        <f t="shared" si="11"/>
        <v>247.50000000000003</v>
      </c>
      <c r="R39" s="77">
        <f t="shared" si="12"/>
        <v>22.500000000000028</v>
      </c>
      <c r="S39" s="13" t="s">
        <v>1066</v>
      </c>
      <c r="T39" s="13" t="s">
        <v>882</v>
      </c>
      <c r="U39" s="13" t="s">
        <v>309</v>
      </c>
      <c r="V39" s="13" t="s">
        <v>29</v>
      </c>
      <c r="W39" s="13" t="s">
        <v>1067</v>
      </c>
      <c r="X39" s="13" t="s">
        <v>1068</v>
      </c>
      <c r="Y39" s="13" t="s">
        <v>886</v>
      </c>
      <c r="Z39" s="13" t="s">
        <v>1069</v>
      </c>
      <c r="AA39" s="13" t="s">
        <v>1070</v>
      </c>
      <c r="AB39" s="13" t="s">
        <v>1071</v>
      </c>
      <c r="AC39" s="51">
        <f t="shared" si="13"/>
        <v>285.27133065525777</v>
      </c>
      <c r="AD39" s="51">
        <f t="shared" si="14"/>
        <v>271.34033034397083</v>
      </c>
      <c r="AE39" s="51">
        <f t="shared" si="15"/>
        <v>247.50000000000003</v>
      </c>
    </row>
    <row r="40" spans="1:31" ht="15" customHeight="1" x14ac:dyDescent="0.25">
      <c r="A40" s="12">
        <v>674</v>
      </c>
      <c r="B40" s="13" t="s">
        <v>1259</v>
      </c>
      <c r="C40" s="19">
        <v>294</v>
      </c>
      <c r="D40" s="41">
        <f t="shared" si="17"/>
        <v>4.6535922883327793E-3</v>
      </c>
      <c r="E40" s="1">
        <v>5711</v>
      </c>
      <c r="F40" s="41">
        <f t="shared" si="18"/>
        <v>6.9975653716698467E-3</v>
      </c>
      <c r="G40" s="50">
        <v>455</v>
      </c>
      <c r="H40" s="52">
        <f t="shared" si="19"/>
        <v>289.77445700383225</v>
      </c>
      <c r="I40" s="52">
        <f t="shared" si="20"/>
        <v>-165.22554299616775</v>
      </c>
      <c r="J40" s="72">
        <f t="shared" si="4"/>
        <v>5.8255788300013139E-3</v>
      </c>
      <c r="K40" s="52">
        <f t="shared" si="5"/>
        <v>289.77445700383225</v>
      </c>
      <c r="L40" s="74">
        <f t="shared" si="6"/>
        <v>5.5410912850813168E-3</v>
      </c>
      <c r="M40" s="50">
        <f t="shared" si="7"/>
        <v>14.15090693288704</v>
      </c>
      <c r="N40" s="52">
        <f t="shared" si="8"/>
        <v>275.62355007094521</v>
      </c>
      <c r="O40" s="52">
        <f t="shared" si="9"/>
        <v>-179.37644992905479</v>
      </c>
      <c r="P40" s="80" t="str">
        <f t="shared" si="10"/>
        <v>SAME</v>
      </c>
      <c r="Q40" s="77">
        <f t="shared" si="11"/>
        <v>275.62355007094521</v>
      </c>
      <c r="R40" s="77">
        <f t="shared" si="12"/>
        <v>-179.37644992905479</v>
      </c>
      <c r="S40" s="13" t="s">
        <v>1260</v>
      </c>
      <c r="T40" s="13" t="s">
        <v>882</v>
      </c>
      <c r="U40" s="13" t="s">
        <v>142</v>
      </c>
      <c r="V40" s="13" t="s">
        <v>38</v>
      </c>
      <c r="W40" s="13" t="s">
        <v>332</v>
      </c>
      <c r="X40" s="13" t="s">
        <v>1261</v>
      </c>
      <c r="Y40" s="13" t="s">
        <v>886</v>
      </c>
      <c r="Z40" s="13" t="s">
        <v>1262</v>
      </c>
      <c r="AA40" s="13" t="s">
        <v>1263</v>
      </c>
      <c r="AB40" s="13" t="s">
        <v>34</v>
      </c>
      <c r="AC40" s="51">
        <f t="shared" si="13"/>
        <v>0</v>
      </c>
      <c r="AD40" s="51">
        <f t="shared" si="14"/>
        <v>0</v>
      </c>
      <c r="AE40" s="51">
        <f t="shared" si="15"/>
        <v>0</v>
      </c>
    </row>
    <row r="41" spans="1:31" ht="15" customHeight="1" x14ac:dyDescent="0.25">
      <c r="A41" s="12">
        <v>730</v>
      </c>
      <c r="B41" s="13" t="s">
        <v>1027</v>
      </c>
      <c r="C41" s="19">
        <v>349</v>
      </c>
      <c r="D41" s="41">
        <f t="shared" si="17"/>
        <v>5.5241622742453738E-3</v>
      </c>
      <c r="E41" s="1">
        <v>5034</v>
      </c>
      <c r="F41" s="41">
        <f t="shared" si="18"/>
        <v>6.168051843982841E-3</v>
      </c>
      <c r="G41" s="50">
        <v>455</v>
      </c>
      <c r="H41" s="52">
        <f t="shared" si="19"/>
        <v>290.79556694294689</v>
      </c>
      <c r="I41" s="52">
        <f t="shared" si="20"/>
        <v>-164.20443305705311</v>
      </c>
      <c r="J41" s="72">
        <f t="shared" si="4"/>
        <v>5.8461070591141083E-3</v>
      </c>
      <c r="K41" s="52">
        <f t="shared" si="5"/>
        <v>290.79556694294689</v>
      </c>
      <c r="L41" s="74">
        <f t="shared" si="6"/>
        <v>5.5606170343251958E-3</v>
      </c>
      <c r="M41" s="50">
        <f t="shared" si="7"/>
        <v>14.200772030956955</v>
      </c>
      <c r="N41" s="52">
        <f t="shared" si="8"/>
        <v>276.59479491198994</v>
      </c>
      <c r="O41" s="52">
        <f t="shared" si="9"/>
        <v>-178.40520508801006</v>
      </c>
      <c r="P41" s="80" t="str">
        <f t="shared" si="10"/>
        <v>SAME</v>
      </c>
      <c r="Q41" s="77">
        <f t="shared" si="11"/>
        <v>276.59479491198994</v>
      </c>
      <c r="R41" s="77">
        <f t="shared" si="12"/>
        <v>-178.40520508801006</v>
      </c>
      <c r="S41" s="13" t="s">
        <v>1028</v>
      </c>
      <c r="T41" s="13" t="s">
        <v>882</v>
      </c>
      <c r="U41" s="13" t="s">
        <v>142</v>
      </c>
      <c r="V41" s="13" t="s">
        <v>38</v>
      </c>
      <c r="W41" s="13" t="s">
        <v>1029</v>
      </c>
      <c r="X41" s="13" t="s">
        <v>1030</v>
      </c>
      <c r="Y41" s="13" t="s">
        <v>886</v>
      </c>
      <c r="Z41" s="13" t="s">
        <v>1031</v>
      </c>
      <c r="AA41" s="13" t="s">
        <v>1032</v>
      </c>
      <c r="AB41" s="13" t="s">
        <v>34</v>
      </c>
      <c r="AC41" s="51">
        <f t="shared" si="13"/>
        <v>0</v>
      </c>
      <c r="AD41" s="51">
        <f t="shared" si="14"/>
        <v>0</v>
      </c>
      <c r="AE41" s="51">
        <f t="shared" si="15"/>
        <v>0</v>
      </c>
    </row>
    <row r="42" spans="1:31" ht="15" customHeight="1" x14ac:dyDescent="0.25">
      <c r="A42" s="12">
        <v>1202</v>
      </c>
      <c r="B42" s="13" t="s">
        <v>997</v>
      </c>
      <c r="C42" s="18">
        <v>347</v>
      </c>
      <c r="D42" s="41">
        <f t="shared" si="17"/>
        <v>5.4925051838485527E-3</v>
      </c>
      <c r="E42" s="1">
        <v>5169</v>
      </c>
      <c r="F42" s="41">
        <f t="shared" si="18"/>
        <v>6.3334644381301758E-3</v>
      </c>
      <c r="G42" s="50">
        <v>455</v>
      </c>
      <c r="H42" s="52">
        <f t="shared" si="19"/>
        <v>294.12218302708374</v>
      </c>
      <c r="I42" s="52">
        <f t="shared" si="20"/>
        <v>-160.87781697291626</v>
      </c>
      <c r="J42" s="72">
        <f t="shared" si="4"/>
        <v>5.9129848109893647E-3</v>
      </c>
      <c r="K42" s="52">
        <f t="shared" si="5"/>
        <v>294.12218302708374</v>
      </c>
      <c r="L42" s="74">
        <f t="shared" si="6"/>
        <v>5.6242288639640594E-3</v>
      </c>
      <c r="M42" s="50">
        <f t="shared" si="7"/>
        <v>14.363224702233822</v>
      </c>
      <c r="N42" s="52">
        <f t="shared" si="8"/>
        <v>279.75895832484991</v>
      </c>
      <c r="O42" s="52">
        <f t="shared" si="9"/>
        <v>-175.24104167515009</v>
      </c>
      <c r="P42" s="80" t="str">
        <f t="shared" si="10"/>
        <v>SAME</v>
      </c>
      <c r="Q42" s="77">
        <f t="shared" si="11"/>
        <v>279.75895832484991</v>
      </c>
      <c r="R42" s="77">
        <f t="shared" si="12"/>
        <v>-175.24104167515009</v>
      </c>
      <c r="S42" s="13" t="s">
        <v>998</v>
      </c>
      <c r="T42" s="13" t="s">
        <v>882</v>
      </c>
      <c r="U42" s="13" t="s">
        <v>999</v>
      </c>
      <c r="V42" s="13" t="s">
        <v>29</v>
      </c>
      <c r="W42" s="13" t="s">
        <v>1000</v>
      </c>
      <c r="X42" s="13" t="s">
        <v>1001</v>
      </c>
      <c r="Y42" s="13" t="s">
        <v>158</v>
      </c>
      <c r="Z42" s="13" t="s">
        <v>1002</v>
      </c>
      <c r="AA42" s="13" t="s">
        <v>1003</v>
      </c>
      <c r="AB42" s="13" t="s">
        <v>34</v>
      </c>
      <c r="AC42" s="51">
        <f t="shared" si="13"/>
        <v>0</v>
      </c>
      <c r="AD42" s="51">
        <f t="shared" si="14"/>
        <v>0</v>
      </c>
      <c r="AE42" s="51">
        <f t="shared" si="15"/>
        <v>0</v>
      </c>
    </row>
    <row r="43" spans="1:31" ht="15" customHeight="1" x14ac:dyDescent="0.25">
      <c r="A43" s="12">
        <v>727</v>
      </c>
      <c r="B43" s="13" t="s">
        <v>1270</v>
      </c>
      <c r="C43" s="19">
        <v>334</v>
      </c>
      <c r="D43" s="41">
        <f t="shared" si="17"/>
        <v>5.2867340962692118E-3</v>
      </c>
      <c r="E43" s="1">
        <v>5849</v>
      </c>
      <c r="F43" s="41">
        <f t="shared" si="18"/>
        <v>7.1666538012426775E-3</v>
      </c>
      <c r="G43" s="50">
        <v>455</v>
      </c>
      <c r="H43" s="52">
        <f t="shared" si="19"/>
        <v>309.72662298166779</v>
      </c>
      <c r="I43" s="52">
        <f t="shared" si="20"/>
        <v>-145.27337701833221</v>
      </c>
      <c r="J43" s="72">
        <f t="shared" si="4"/>
        <v>6.2266939487559455E-3</v>
      </c>
      <c r="K43" s="52">
        <f t="shared" si="5"/>
        <v>309.72662298166779</v>
      </c>
      <c r="L43" s="74">
        <f t="shared" si="6"/>
        <v>5.9226182635507075E-3</v>
      </c>
      <c r="M43" s="50">
        <f t="shared" si="7"/>
        <v>15.125255213205378</v>
      </c>
      <c r="N43" s="52">
        <f t="shared" si="8"/>
        <v>294.60136776846241</v>
      </c>
      <c r="O43" s="52">
        <f t="shared" si="9"/>
        <v>-160.39863223153759</v>
      </c>
      <c r="P43" s="80" t="str">
        <f t="shared" si="10"/>
        <v>SAME</v>
      </c>
      <c r="Q43" s="77">
        <f t="shared" si="11"/>
        <v>294.60136776846241</v>
      </c>
      <c r="R43" s="77">
        <f t="shared" si="12"/>
        <v>-160.39863223153759</v>
      </c>
      <c r="S43" s="13" t="s">
        <v>1271</v>
      </c>
      <c r="T43" s="13" t="s">
        <v>882</v>
      </c>
      <c r="U43" s="13" t="s">
        <v>142</v>
      </c>
      <c r="V43" s="13" t="s">
        <v>38</v>
      </c>
      <c r="W43" s="13" t="s">
        <v>1272</v>
      </c>
      <c r="X43" s="13" t="s">
        <v>1273</v>
      </c>
      <c r="Y43" s="13" t="s">
        <v>1084</v>
      </c>
      <c r="Z43" s="13" t="s">
        <v>1274</v>
      </c>
      <c r="AA43" s="13" t="s">
        <v>1275</v>
      </c>
      <c r="AB43" s="13" t="s">
        <v>34</v>
      </c>
      <c r="AC43" s="51">
        <f t="shared" si="13"/>
        <v>0</v>
      </c>
      <c r="AD43" s="51">
        <f t="shared" si="14"/>
        <v>0</v>
      </c>
      <c r="AE43" s="51">
        <f t="shared" si="15"/>
        <v>0</v>
      </c>
    </row>
    <row r="44" spans="1:31" ht="15" customHeight="1" x14ac:dyDescent="0.25">
      <c r="A44" s="12">
        <v>724</v>
      </c>
      <c r="B44" s="13" t="s">
        <v>1351</v>
      </c>
      <c r="C44" s="19">
        <v>357</v>
      </c>
      <c r="D44" s="41">
        <f t="shared" si="17"/>
        <v>5.650790635832661E-3</v>
      </c>
      <c r="E44" s="1">
        <v>5666</v>
      </c>
      <c r="F44" s="41">
        <f t="shared" si="18"/>
        <v>6.9424278402874014E-3</v>
      </c>
      <c r="G44" s="50">
        <v>455</v>
      </c>
      <c r="H44" s="52">
        <f t="shared" si="19"/>
        <v>313.20433147820751</v>
      </c>
      <c r="I44" s="52">
        <f t="shared" si="20"/>
        <v>-141.79566852179249</v>
      </c>
      <c r="J44" s="72">
        <f t="shared" si="4"/>
        <v>6.2966092380600325E-3</v>
      </c>
      <c r="K44" s="52">
        <f t="shared" si="5"/>
        <v>313.20433147820751</v>
      </c>
      <c r="L44" s="74">
        <f t="shared" si="6"/>
        <v>5.9891192948751306E-3</v>
      </c>
      <c r="M44" s="50">
        <f t="shared" si="7"/>
        <v>15.295086363207645</v>
      </c>
      <c r="N44" s="52">
        <f t="shared" si="8"/>
        <v>297.90924511499986</v>
      </c>
      <c r="O44" s="52">
        <f t="shared" si="9"/>
        <v>-157.09075488500014</v>
      </c>
      <c r="P44" s="80" t="str">
        <f t="shared" si="10"/>
        <v>SAME</v>
      </c>
      <c r="Q44" s="77">
        <f t="shared" si="11"/>
        <v>297.90924511499986</v>
      </c>
      <c r="R44" s="77">
        <f t="shared" si="12"/>
        <v>-157.09075488500014</v>
      </c>
      <c r="S44" s="13" t="s">
        <v>1352</v>
      </c>
      <c r="T44" s="13" t="s">
        <v>882</v>
      </c>
      <c r="U44" s="13" t="s">
        <v>142</v>
      </c>
      <c r="V44" s="13" t="s">
        <v>38</v>
      </c>
      <c r="W44" s="13" t="s">
        <v>1353</v>
      </c>
      <c r="X44" s="13" t="s">
        <v>1354</v>
      </c>
      <c r="Y44" s="13" t="s">
        <v>886</v>
      </c>
      <c r="Z44" s="13" t="s">
        <v>1355</v>
      </c>
      <c r="AA44" s="13" t="s">
        <v>1356</v>
      </c>
      <c r="AB44" s="13" t="s">
        <v>34</v>
      </c>
      <c r="AC44" s="51">
        <f t="shared" si="13"/>
        <v>0</v>
      </c>
      <c r="AD44" s="51">
        <f t="shared" si="14"/>
        <v>0</v>
      </c>
      <c r="AE44" s="51">
        <f t="shared" si="15"/>
        <v>0</v>
      </c>
    </row>
    <row r="45" spans="1:31" ht="15" customHeight="1" x14ac:dyDescent="0.25">
      <c r="A45" s="12">
        <v>977</v>
      </c>
      <c r="B45" s="13" t="s">
        <v>1401</v>
      </c>
      <c r="C45" s="19">
        <v>99</v>
      </c>
      <c r="D45" s="41">
        <f t="shared" si="17"/>
        <v>1.5670259746426705E-3</v>
      </c>
      <c r="E45" s="3">
        <v>9030</v>
      </c>
      <c r="F45" s="41">
        <f t="shared" si="18"/>
        <v>1.1064264630743953E-2</v>
      </c>
      <c r="G45" s="50">
        <v>225</v>
      </c>
      <c r="H45" s="52">
        <f t="shared" si="19"/>
        <v>314.15121855219076</v>
      </c>
      <c r="I45" s="52">
        <f t="shared" si="20"/>
        <v>89.151218552190755</v>
      </c>
      <c r="J45" s="72">
        <f t="shared" si="4"/>
        <v>6.3156453026933131E-3</v>
      </c>
      <c r="K45" s="52">
        <f t="shared" si="5"/>
        <v>314.15121855219076</v>
      </c>
      <c r="L45" s="74">
        <f t="shared" si="6"/>
        <v>6.0072257483143147E-3</v>
      </c>
      <c r="M45" s="50">
        <f t="shared" si="7"/>
        <v>15.341326846231652</v>
      </c>
      <c r="N45" s="52">
        <f t="shared" si="8"/>
        <v>298.8098917059591</v>
      </c>
      <c r="O45" s="52">
        <f t="shared" si="9"/>
        <v>73.809891705959103</v>
      </c>
      <c r="P45" s="80" t="str">
        <f t="shared" si="10"/>
        <v>* 10%</v>
      </c>
      <c r="Q45" s="77">
        <f t="shared" si="11"/>
        <v>247.50000000000003</v>
      </c>
      <c r="R45" s="77">
        <f t="shared" si="12"/>
        <v>22.500000000000028</v>
      </c>
      <c r="S45" s="13" t="s">
        <v>1101</v>
      </c>
      <c r="T45" s="13" t="s">
        <v>882</v>
      </c>
      <c r="U45" s="13" t="s">
        <v>1402</v>
      </c>
      <c r="V45" s="13" t="s">
        <v>19</v>
      </c>
      <c r="W45" s="13" t="s">
        <v>1403</v>
      </c>
      <c r="X45" s="13" t="s">
        <v>1103</v>
      </c>
      <c r="Y45" s="13" t="s">
        <v>886</v>
      </c>
      <c r="Z45" s="13" t="s">
        <v>1104</v>
      </c>
      <c r="AA45" s="13" t="s">
        <v>1404</v>
      </c>
      <c r="AB45" s="13" t="s">
        <v>1405</v>
      </c>
      <c r="AC45" s="51">
        <f t="shared" si="13"/>
        <v>314.15121855219076</v>
      </c>
      <c r="AD45" s="51">
        <f t="shared" si="14"/>
        <v>298.8098917059591</v>
      </c>
      <c r="AE45" s="51">
        <f t="shared" si="15"/>
        <v>247.50000000000003</v>
      </c>
    </row>
    <row r="46" spans="1:31" ht="15" customHeight="1" x14ac:dyDescent="0.25">
      <c r="A46" s="12">
        <v>1204</v>
      </c>
      <c r="B46" s="13" t="s">
        <v>1050</v>
      </c>
      <c r="C46" s="18">
        <v>207</v>
      </c>
      <c r="D46" s="41">
        <f t="shared" si="17"/>
        <v>3.2765088560710383E-3</v>
      </c>
      <c r="E46" s="1">
        <v>7704</v>
      </c>
      <c r="F46" s="41">
        <f t="shared" si="18"/>
        <v>9.4395453726745741E-3</v>
      </c>
      <c r="G46" s="50">
        <v>225</v>
      </c>
      <c r="H46" s="52">
        <f t="shared" si="19"/>
        <v>316.259363824042</v>
      </c>
      <c r="I46" s="52">
        <f t="shared" si="20"/>
        <v>91.259363824041998</v>
      </c>
      <c r="J46" s="72">
        <f t="shared" si="4"/>
        <v>6.3580271143728068E-3</v>
      </c>
      <c r="K46" s="52">
        <f t="shared" si="5"/>
        <v>316.259363824042</v>
      </c>
      <c r="L46" s="74">
        <f t="shared" si="6"/>
        <v>6.0475378776659559E-3</v>
      </c>
      <c r="M46" s="50">
        <f t="shared" si="7"/>
        <v>15.444276456944237</v>
      </c>
      <c r="N46" s="52">
        <f t="shared" si="8"/>
        <v>300.81508736709776</v>
      </c>
      <c r="O46" s="52">
        <f t="shared" si="9"/>
        <v>75.81508736709776</v>
      </c>
      <c r="P46" s="80" t="str">
        <f t="shared" si="10"/>
        <v>* 10%</v>
      </c>
      <c r="Q46" s="77">
        <f t="shared" si="11"/>
        <v>247.50000000000003</v>
      </c>
      <c r="R46" s="77">
        <f t="shared" si="12"/>
        <v>22.500000000000028</v>
      </c>
      <c r="S46" s="13" t="s">
        <v>1051</v>
      </c>
      <c r="T46" s="13" t="s">
        <v>882</v>
      </c>
      <c r="U46" s="13" t="s">
        <v>1052</v>
      </c>
      <c r="V46" s="13" t="s">
        <v>29</v>
      </c>
      <c r="W46" s="13" t="s">
        <v>1053</v>
      </c>
      <c r="X46" s="13" t="s">
        <v>1054</v>
      </c>
      <c r="Y46" s="13" t="s">
        <v>886</v>
      </c>
      <c r="Z46" s="13" t="s">
        <v>1055</v>
      </c>
      <c r="AA46" s="13" t="s">
        <v>1056</v>
      </c>
      <c r="AB46" s="13" t="s">
        <v>1057</v>
      </c>
      <c r="AC46" s="51">
        <f t="shared" si="13"/>
        <v>316.259363824042</v>
      </c>
      <c r="AD46" s="51">
        <f t="shared" si="14"/>
        <v>300.81508736709776</v>
      </c>
      <c r="AE46" s="51">
        <f t="shared" si="15"/>
        <v>247.50000000000003</v>
      </c>
    </row>
    <row r="47" spans="1:31" ht="15" customHeight="1" x14ac:dyDescent="0.25">
      <c r="A47" s="12">
        <v>1155</v>
      </c>
      <c r="B47" s="13" t="s">
        <v>1474</v>
      </c>
      <c r="C47" s="18">
        <v>228</v>
      </c>
      <c r="D47" s="41">
        <f t="shared" si="17"/>
        <v>3.6089083052376655E-3</v>
      </c>
      <c r="E47" s="1">
        <v>7734</v>
      </c>
      <c r="F47" s="41">
        <f t="shared" si="18"/>
        <v>9.4763037269295376E-3</v>
      </c>
      <c r="G47" s="50">
        <v>225</v>
      </c>
      <c r="H47" s="52">
        <f t="shared" si="19"/>
        <v>325.44064049686966</v>
      </c>
      <c r="I47" s="52">
        <f t="shared" si="20"/>
        <v>100.44064049686966</v>
      </c>
      <c r="J47" s="72">
        <f t="shared" si="4"/>
        <v>6.5426060160836026E-3</v>
      </c>
      <c r="K47" s="52">
        <f t="shared" si="5"/>
        <v>325.44064049686966</v>
      </c>
      <c r="L47" s="74">
        <f t="shared" si="6"/>
        <v>6.2231030143717527E-3</v>
      </c>
      <c r="M47" s="50">
        <f t="shared" si="7"/>
        <v>15.892636857876823</v>
      </c>
      <c r="N47" s="52">
        <f t="shared" si="8"/>
        <v>309.54800363899284</v>
      </c>
      <c r="O47" s="52">
        <f t="shared" si="9"/>
        <v>84.548003638992839</v>
      </c>
      <c r="P47" s="80" t="str">
        <f t="shared" si="10"/>
        <v>* 10%</v>
      </c>
      <c r="Q47" s="77">
        <f t="shared" si="11"/>
        <v>247.50000000000003</v>
      </c>
      <c r="R47" s="77">
        <f t="shared" si="12"/>
        <v>22.500000000000028</v>
      </c>
      <c r="S47" s="13" t="s">
        <v>1475</v>
      </c>
      <c r="T47" s="13" t="s">
        <v>882</v>
      </c>
      <c r="U47" s="13" t="s">
        <v>761</v>
      </c>
      <c r="V47" s="13" t="s">
        <v>70</v>
      </c>
      <c r="W47" s="13" t="s">
        <v>1476</v>
      </c>
      <c r="X47" s="13" t="s">
        <v>1477</v>
      </c>
      <c r="Y47" s="13" t="s">
        <v>158</v>
      </c>
      <c r="Z47" s="13" t="s">
        <v>1478</v>
      </c>
      <c r="AA47" s="13" t="s">
        <v>1479</v>
      </c>
      <c r="AB47" s="13" t="s">
        <v>1480</v>
      </c>
      <c r="AC47" s="51">
        <f t="shared" si="13"/>
        <v>325.44064049686966</v>
      </c>
      <c r="AD47" s="51">
        <f t="shared" si="14"/>
        <v>309.54800363899284</v>
      </c>
      <c r="AE47" s="51">
        <f t="shared" si="15"/>
        <v>247.50000000000003</v>
      </c>
    </row>
    <row r="48" spans="1:31" ht="15" customHeight="1" x14ac:dyDescent="0.25">
      <c r="A48" s="12">
        <v>771</v>
      </c>
      <c r="B48" s="13" t="s">
        <v>1387</v>
      </c>
      <c r="C48" s="18">
        <v>339</v>
      </c>
      <c r="D48" s="41">
        <f t="shared" si="17"/>
        <v>5.3658768222612663E-3</v>
      </c>
      <c r="E48" s="1">
        <v>6522</v>
      </c>
      <c r="F48" s="41">
        <f t="shared" si="18"/>
        <v>7.991266215029021E-3</v>
      </c>
      <c r="G48" s="50">
        <v>455</v>
      </c>
      <c r="H48" s="52">
        <f t="shared" si="19"/>
        <v>332.20380186259013</v>
      </c>
      <c r="I48" s="52">
        <f t="shared" si="20"/>
        <v>-122.79619813740987</v>
      </c>
      <c r="J48" s="72">
        <f t="shared" si="4"/>
        <v>6.6785715186451445E-3</v>
      </c>
      <c r="K48" s="52">
        <f t="shared" si="5"/>
        <v>332.20380186259013</v>
      </c>
      <c r="L48" s="74">
        <f t="shared" si="6"/>
        <v>6.3524287489125884E-3</v>
      </c>
      <c r="M48" s="50">
        <f t="shared" si="7"/>
        <v>16.222910506037408</v>
      </c>
      <c r="N48" s="52">
        <f t="shared" si="8"/>
        <v>315.98089135655272</v>
      </c>
      <c r="O48" s="52">
        <f t="shared" si="9"/>
        <v>-139.01910864344728</v>
      </c>
      <c r="P48" s="80" t="str">
        <f t="shared" si="10"/>
        <v>SAME</v>
      </c>
      <c r="Q48" s="77">
        <f t="shared" si="11"/>
        <v>315.98089135655272</v>
      </c>
      <c r="R48" s="77">
        <f t="shared" si="12"/>
        <v>-139.01910864344728</v>
      </c>
      <c r="S48" s="13" t="s">
        <v>1388</v>
      </c>
      <c r="T48" s="13" t="s">
        <v>882</v>
      </c>
      <c r="U48" s="13" t="s">
        <v>662</v>
      </c>
      <c r="V48" s="13" t="s">
        <v>38</v>
      </c>
      <c r="W48" s="13" t="s">
        <v>471</v>
      </c>
      <c r="X48" s="13" t="s">
        <v>1389</v>
      </c>
      <c r="Y48" s="13" t="s">
        <v>1084</v>
      </c>
      <c r="Z48" s="13" t="s">
        <v>1390</v>
      </c>
      <c r="AA48" s="13" t="s">
        <v>1391</v>
      </c>
      <c r="AB48" s="13" t="s">
        <v>34</v>
      </c>
      <c r="AC48" s="51">
        <f t="shared" si="13"/>
        <v>0</v>
      </c>
      <c r="AD48" s="51">
        <f t="shared" si="14"/>
        <v>0</v>
      </c>
      <c r="AE48" s="51">
        <f t="shared" si="15"/>
        <v>0</v>
      </c>
    </row>
    <row r="49" spans="1:31" ht="15" customHeight="1" x14ac:dyDescent="0.25">
      <c r="A49" s="12">
        <v>853</v>
      </c>
      <c r="B49" s="13" t="s">
        <v>921</v>
      </c>
      <c r="C49" s="18">
        <v>192</v>
      </c>
      <c r="D49" s="41">
        <f t="shared" si="17"/>
        <v>3.0390806780948762E-3</v>
      </c>
      <c r="E49" s="1">
        <v>8532</v>
      </c>
      <c r="F49" s="41">
        <f t="shared" si="18"/>
        <v>1.0454075950111561E-2</v>
      </c>
      <c r="G49" s="50">
        <v>455</v>
      </c>
      <c r="H49" s="52">
        <f t="shared" si="19"/>
        <v>335.5865785447881</v>
      </c>
      <c r="I49" s="52">
        <f t="shared" si="20"/>
        <v>-119.4134214552119</v>
      </c>
      <c r="J49" s="72">
        <f t="shared" si="4"/>
        <v>6.7465783141032205E-3</v>
      </c>
      <c r="K49" s="52">
        <f t="shared" si="5"/>
        <v>335.5865785447881</v>
      </c>
      <c r="L49" s="74">
        <f t="shared" si="6"/>
        <v>6.4171144861818862E-3</v>
      </c>
      <c r="M49" s="50">
        <f t="shared" si="7"/>
        <v>16.38810573580156</v>
      </c>
      <c r="N49" s="52">
        <f t="shared" si="8"/>
        <v>319.19847280898654</v>
      </c>
      <c r="O49" s="52">
        <f t="shared" si="9"/>
        <v>-135.80152719101346</v>
      </c>
      <c r="P49" s="80" t="str">
        <f t="shared" si="10"/>
        <v>SAME</v>
      </c>
      <c r="Q49" s="77">
        <f t="shared" si="11"/>
        <v>319.19847280898654</v>
      </c>
      <c r="R49" s="77">
        <f t="shared" si="12"/>
        <v>-135.80152719101346</v>
      </c>
      <c r="S49" s="13" t="s">
        <v>922</v>
      </c>
      <c r="T49" s="13" t="s">
        <v>882</v>
      </c>
      <c r="U49" s="13" t="s">
        <v>359</v>
      </c>
      <c r="V49" s="13" t="s">
        <v>84</v>
      </c>
      <c r="W49" s="13" t="s">
        <v>448</v>
      </c>
      <c r="X49" s="13" t="s">
        <v>923</v>
      </c>
      <c r="Y49" s="13" t="s">
        <v>924</v>
      </c>
      <c r="Z49" s="13" t="s">
        <v>925</v>
      </c>
      <c r="AA49" s="13" t="s">
        <v>926</v>
      </c>
      <c r="AB49" s="13" t="s">
        <v>927</v>
      </c>
      <c r="AC49" s="51">
        <f t="shared" si="13"/>
        <v>335.5865785447881</v>
      </c>
      <c r="AD49" s="51">
        <f t="shared" si="14"/>
        <v>319.19847280898654</v>
      </c>
      <c r="AE49" s="51">
        <f t="shared" si="15"/>
        <v>319.19847280898654</v>
      </c>
    </row>
    <row r="50" spans="1:31" ht="15" customHeight="1" x14ac:dyDescent="0.25">
      <c r="A50" s="12">
        <v>731</v>
      </c>
      <c r="B50" s="13" t="s">
        <v>1016</v>
      </c>
      <c r="C50" s="19">
        <v>399</v>
      </c>
      <c r="D50" s="41">
        <f t="shared" si="17"/>
        <v>6.3155895341659146E-3</v>
      </c>
      <c r="E50" s="1">
        <v>5874</v>
      </c>
      <c r="F50" s="41">
        <f t="shared" si="18"/>
        <v>7.1972857631218135E-3</v>
      </c>
      <c r="G50" s="50">
        <v>455</v>
      </c>
      <c r="H50" s="52">
        <f t="shared" si="19"/>
        <v>336.07699904999544</v>
      </c>
      <c r="I50" s="52">
        <f t="shared" si="20"/>
        <v>-118.92300095000456</v>
      </c>
      <c r="J50" s="72">
        <f t="shared" si="4"/>
        <v>6.7564376486438649E-3</v>
      </c>
      <c r="K50" s="52">
        <f t="shared" si="5"/>
        <v>336.07699904999544</v>
      </c>
      <c r="L50" s="74">
        <f t="shared" si="6"/>
        <v>6.4264923479007115E-3</v>
      </c>
      <c r="M50" s="50">
        <f t="shared" si="7"/>
        <v>16.412055034159039</v>
      </c>
      <c r="N50" s="52">
        <f t="shared" si="8"/>
        <v>319.6649440158364</v>
      </c>
      <c r="O50" s="52">
        <f t="shared" si="9"/>
        <v>-135.3350559841636</v>
      </c>
      <c r="P50" s="80" t="str">
        <f t="shared" si="10"/>
        <v>SAME</v>
      </c>
      <c r="Q50" s="77">
        <f t="shared" si="11"/>
        <v>319.6649440158364</v>
      </c>
      <c r="R50" s="77">
        <f t="shared" si="12"/>
        <v>-135.3350559841636</v>
      </c>
      <c r="S50" s="13" t="s">
        <v>1017</v>
      </c>
      <c r="T50" s="13" t="s">
        <v>882</v>
      </c>
      <c r="U50" s="13" t="s">
        <v>142</v>
      </c>
      <c r="V50" s="13" t="s">
        <v>38</v>
      </c>
      <c r="W50" s="13" t="s">
        <v>1018</v>
      </c>
      <c r="X50" s="13" t="s">
        <v>1019</v>
      </c>
      <c r="Y50" s="13" t="s">
        <v>886</v>
      </c>
      <c r="Z50" s="13" t="s">
        <v>1020</v>
      </c>
      <c r="AA50" s="13" t="s">
        <v>1021</v>
      </c>
      <c r="AB50" s="13" t="s">
        <v>34</v>
      </c>
      <c r="AC50" s="51">
        <f t="shared" si="13"/>
        <v>0</v>
      </c>
      <c r="AD50" s="51">
        <f t="shared" si="14"/>
        <v>0</v>
      </c>
      <c r="AE50" s="51">
        <f t="shared" si="15"/>
        <v>0</v>
      </c>
    </row>
    <row r="51" spans="1:31" ht="15" customHeight="1" x14ac:dyDescent="0.25">
      <c r="A51" s="12">
        <v>1128</v>
      </c>
      <c r="B51" s="13" t="s">
        <v>1357</v>
      </c>
      <c r="C51" s="19">
        <v>235</v>
      </c>
      <c r="D51" s="41">
        <f t="shared" si="17"/>
        <v>3.7197081216265413E-3</v>
      </c>
      <c r="E51" s="1">
        <v>8074</v>
      </c>
      <c r="F51" s="41">
        <f t="shared" si="18"/>
        <v>9.8928984084857893E-3</v>
      </c>
      <c r="G51" s="50">
        <v>225</v>
      </c>
      <c r="H51" s="52">
        <f t="shared" si="19"/>
        <v>338.55740182896403</v>
      </c>
      <c r="I51" s="52">
        <f t="shared" si="20"/>
        <v>113.55740182896403</v>
      </c>
      <c r="J51" s="72">
        <f t="shared" si="4"/>
        <v>6.8063032650561659E-3</v>
      </c>
      <c r="K51" s="52">
        <f t="shared" si="5"/>
        <v>338.55740182896403</v>
      </c>
      <c r="L51" s="74">
        <f t="shared" si="6"/>
        <v>6.4739228162868628E-3</v>
      </c>
      <c r="M51" s="50">
        <f t="shared" si="7"/>
        <v>16.533183546465409</v>
      </c>
      <c r="N51" s="52">
        <f t="shared" si="8"/>
        <v>322.02421828249862</v>
      </c>
      <c r="O51" s="52">
        <f t="shared" si="9"/>
        <v>97.024218282498623</v>
      </c>
      <c r="P51" s="80" t="str">
        <f t="shared" si="10"/>
        <v>* 10%</v>
      </c>
      <c r="Q51" s="77">
        <f t="shared" si="11"/>
        <v>247.50000000000003</v>
      </c>
      <c r="R51" s="77">
        <f t="shared" si="12"/>
        <v>22.500000000000028</v>
      </c>
      <c r="S51" s="13" t="s">
        <v>1358</v>
      </c>
      <c r="T51" s="13" t="s">
        <v>882</v>
      </c>
      <c r="U51" s="13" t="s">
        <v>785</v>
      </c>
      <c r="V51" s="13" t="s">
        <v>70</v>
      </c>
      <c r="W51" s="13" t="s">
        <v>1359</v>
      </c>
      <c r="X51" s="13" t="s">
        <v>1360</v>
      </c>
      <c r="Y51" s="13" t="s">
        <v>1361</v>
      </c>
      <c r="Z51" s="13" t="s">
        <v>1362</v>
      </c>
      <c r="AA51" s="13" t="s">
        <v>1363</v>
      </c>
      <c r="AB51" s="13" t="s">
        <v>34</v>
      </c>
      <c r="AC51" s="51">
        <f t="shared" si="13"/>
        <v>0</v>
      </c>
      <c r="AD51" s="51">
        <f t="shared" si="14"/>
        <v>0</v>
      </c>
      <c r="AE51" s="51">
        <f t="shared" si="15"/>
        <v>0</v>
      </c>
    </row>
    <row r="52" spans="1:31" ht="15" customHeight="1" x14ac:dyDescent="0.25">
      <c r="A52" s="12">
        <v>738</v>
      </c>
      <c r="B52" s="13" t="s">
        <v>1039</v>
      </c>
      <c r="C52" s="19">
        <v>387</v>
      </c>
      <c r="D52" s="41">
        <f t="shared" si="17"/>
        <v>6.1256469917849851E-3</v>
      </c>
      <c r="E52" s="1">
        <v>6339</v>
      </c>
      <c r="F52" s="41">
        <f t="shared" si="18"/>
        <v>7.7670402540737449E-3</v>
      </c>
      <c r="G52" s="50">
        <v>455</v>
      </c>
      <c r="H52" s="52">
        <f t="shared" si="19"/>
        <v>345.52325360876387</v>
      </c>
      <c r="I52" s="52">
        <f t="shared" si="20"/>
        <v>-109.47674639123613</v>
      </c>
      <c r="J52" s="72">
        <f t="shared" si="4"/>
        <v>6.9463436229293659E-3</v>
      </c>
      <c r="K52" s="52">
        <f t="shared" si="5"/>
        <v>345.52325360876387</v>
      </c>
      <c r="L52" s="74">
        <f t="shared" si="6"/>
        <v>6.607124413795875E-3</v>
      </c>
      <c r="M52" s="50">
        <f t="shared" si="7"/>
        <v>16.873355421044835</v>
      </c>
      <c r="N52" s="52">
        <f t="shared" si="8"/>
        <v>328.64989818771903</v>
      </c>
      <c r="O52" s="52">
        <f t="shared" si="9"/>
        <v>-126.35010181228097</v>
      </c>
      <c r="P52" s="80" t="str">
        <f t="shared" si="10"/>
        <v>SAME</v>
      </c>
      <c r="Q52" s="77">
        <f t="shared" si="11"/>
        <v>328.64989818771903</v>
      </c>
      <c r="R52" s="77">
        <f t="shared" si="12"/>
        <v>-126.35010181228097</v>
      </c>
      <c r="S52" s="13" t="s">
        <v>1040</v>
      </c>
      <c r="T52" s="13" t="s">
        <v>882</v>
      </c>
      <c r="U52" s="13" t="s">
        <v>142</v>
      </c>
      <c r="V52" s="13" t="s">
        <v>38</v>
      </c>
      <c r="W52" s="13" t="s">
        <v>1041</v>
      </c>
      <c r="X52" s="13" t="s">
        <v>1042</v>
      </c>
      <c r="Y52" s="13" t="s">
        <v>886</v>
      </c>
      <c r="Z52" s="13" t="s">
        <v>1043</v>
      </c>
      <c r="AA52" s="13" t="s">
        <v>1044</v>
      </c>
      <c r="AB52" s="13" t="s">
        <v>34</v>
      </c>
      <c r="AC52" s="51">
        <f t="shared" si="13"/>
        <v>0</v>
      </c>
      <c r="AD52" s="51">
        <f t="shared" si="14"/>
        <v>0</v>
      </c>
      <c r="AE52" s="51">
        <f t="shared" si="15"/>
        <v>0</v>
      </c>
    </row>
    <row r="53" spans="1:31" ht="15" customHeight="1" x14ac:dyDescent="0.25">
      <c r="A53" s="12">
        <v>689</v>
      </c>
      <c r="B53" s="13" t="s">
        <v>1180</v>
      </c>
      <c r="C53" s="19">
        <v>324</v>
      </c>
      <c r="D53" s="41">
        <f t="shared" si="17"/>
        <v>5.1284486442851034E-3</v>
      </c>
      <c r="E53" s="1">
        <v>7421</v>
      </c>
      <c r="F53" s="41">
        <f t="shared" si="18"/>
        <v>9.0927915642027533E-3</v>
      </c>
      <c r="G53" s="50">
        <v>455</v>
      </c>
      <c r="H53" s="52">
        <f t="shared" si="19"/>
        <v>353.69465246208898</v>
      </c>
      <c r="I53" s="52">
        <f t="shared" si="20"/>
        <v>-101.30534753791102</v>
      </c>
      <c r="J53" s="72">
        <f t="shared" si="4"/>
        <v>7.1106201042439292E-3</v>
      </c>
      <c r="K53" s="52">
        <f t="shared" si="5"/>
        <v>353.69465246208898</v>
      </c>
      <c r="L53" s="74">
        <f t="shared" si="6"/>
        <v>6.7633785827838763E-3</v>
      </c>
      <c r="M53" s="50">
        <f t="shared" si="7"/>
        <v>17.272399235605008</v>
      </c>
      <c r="N53" s="52">
        <f t="shared" si="8"/>
        <v>336.42225322648397</v>
      </c>
      <c r="O53" s="52">
        <f t="shared" si="9"/>
        <v>-118.57774677351603</v>
      </c>
      <c r="P53" s="80" t="str">
        <f t="shared" si="10"/>
        <v>SAME</v>
      </c>
      <c r="Q53" s="77">
        <f t="shared" si="11"/>
        <v>336.42225322648397</v>
      </c>
      <c r="R53" s="77">
        <f t="shared" si="12"/>
        <v>-118.57774677351603</v>
      </c>
      <c r="S53" s="13" t="s">
        <v>1181</v>
      </c>
      <c r="T53" s="13" t="s">
        <v>882</v>
      </c>
      <c r="U53" s="13" t="s">
        <v>142</v>
      </c>
      <c r="V53" s="13" t="s">
        <v>38</v>
      </c>
      <c r="W53" s="13" t="s">
        <v>574</v>
      </c>
      <c r="X53" s="13" t="s">
        <v>1182</v>
      </c>
      <c r="Y53" s="13" t="s">
        <v>886</v>
      </c>
      <c r="Z53" s="13" t="s">
        <v>1183</v>
      </c>
      <c r="AA53" s="13" t="s">
        <v>1184</v>
      </c>
      <c r="AB53" s="13" t="s">
        <v>34</v>
      </c>
      <c r="AC53" s="51">
        <f t="shared" si="13"/>
        <v>0</v>
      </c>
      <c r="AD53" s="51">
        <f t="shared" si="14"/>
        <v>0</v>
      </c>
      <c r="AE53" s="51">
        <f t="shared" si="15"/>
        <v>0</v>
      </c>
    </row>
    <row r="54" spans="1:31" ht="15" customHeight="1" x14ac:dyDescent="0.25">
      <c r="A54" s="12">
        <v>726</v>
      </c>
      <c r="B54" s="13" t="s">
        <v>1345</v>
      </c>
      <c r="C54" s="19">
        <v>339</v>
      </c>
      <c r="D54" s="41">
        <f t="shared" si="17"/>
        <v>5.3658768222612663E-3</v>
      </c>
      <c r="E54" s="1">
        <v>7421</v>
      </c>
      <c r="F54" s="41">
        <f t="shared" si="18"/>
        <v>9.0927915642027533E-3</v>
      </c>
      <c r="G54" s="50">
        <v>455</v>
      </c>
      <c r="H54" s="52">
        <f t="shared" si="19"/>
        <v>359.59969841186944</v>
      </c>
      <c r="I54" s="52">
        <f t="shared" si="20"/>
        <v>-95.40030158813056</v>
      </c>
      <c r="J54" s="72">
        <f t="shared" si="4"/>
        <v>7.2293341932320107E-3</v>
      </c>
      <c r="K54" s="52">
        <f t="shared" si="5"/>
        <v>359.59969841186944</v>
      </c>
      <c r="L54" s="74">
        <f t="shared" si="6"/>
        <v>6.8762953629191957E-3</v>
      </c>
      <c r="M54" s="50">
        <f t="shared" si="7"/>
        <v>17.560767494608115</v>
      </c>
      <c r="N54" s="52">
        <f t="shared" si="8"/>
        <v>342.03893091726133</v>
      </c>
      <c r="O54" s="52">
        <f t="shared" si="9"/>
        <v>-112.96106908273867</v>
      </c>
      <c r="P54" s="80" t="str">
        <f t="shared" si="10"/>
        <v>SAME</v>
      </c>
      <c r="Q54" s="77">
        <f t="shared" si="11"/>
        <v>342.03893091726133</v>
      </c>
      <c r="R54" s="77">
        <f t="shared" si="12"/>
        <v>-112.96106908273867</v>
      </c>
      <c r="S54" s="13" t="s">
        <v>1346</v>
      </c>
      <c r="T54" s="13" t="s">
        <v>882</v>
      </c>
      <c r="U54" s="13" t="s">
        <v>142</v>
      </c>
      <c r="V54" s="13" t="s">
        <v>38</v>
      </c>
      <c r="W54" s="13" t="s">
        <v>1347</v>
      </c>
      <c r="X54" s="13" t="s">
        <v>1348</v>
      </c>
      <c r="Y54" s="13" t="s">
        <v>886</v>
      </c>
      <c r="Z54" s="13" t="s">
        <v>1349</v>
      </c>
      <c r="AA54" s="13" t="s">
        <v>1350</v>
      </c>
      <c r="AB54" s="13" t="s">
        <v>34</v>
      </c>
      <c r="AC54" s="51">
        <f t="shared" si="13"/>
        <v>0</v>
      </c>
      <c r="AD54" s="51">
        <f t="shared" si="14"/>
        <v>0</v>
      </c>
      <c r="AE54" s="51">
        <f t="shared" si="15"/>
        <v>0</v>
      </c>
    </row>
    <row r="55" spans="1:31" ht="15" customHeight="1" x14ac:dyDescent="0.25">
      <c r="A55" s="12">
        <v>1261</v>
      </c>
      <c r="B55" s="13" t="s">
        <v>1447</v>
      </c>
      <c r="C55" s="19">
        <v>210</v>
      </c>
      <c r="D55" s="41">
        <f t="shared" si="17"/>
        <v>3.3239944916662709E-3</v>
      </c>
      <c r="E55" s="1">
        <v>9193</v>
      </c>
      <c r="F55" s="41">
        <f t="shared" si="18"/>
        <v>1.1263985022195919E-2</v>
      </c>
      <c r="G55" s="50">
        <v>225</v>
      </c>
      <c r="H55" s="52">
        <f t="shared" si="19"/>
        <v>362.81577897826611</v>
      </c>
      <c r="I55" s="52">
        <f t="shared" si="20"/>
        <v>137.81577897826611</v>
      </c>
      <c r="J55" s="72">
        <f t="shared" si="4"/>
        <v>7.2939897569310958E-3</v>
      </c>
      <c r="K55" s="52">
        <f t="shared" si="5"/>
        <v>362.81577897826611</v>
      </c>
      <c r="L55" s="74">
        <f t="shared" si="6"/>
        <v>6.9377935231878362E-3</v>
      </c>
      <c r="M55" s="50">
        <f t="shared" si="7"/>
        <v>17.717822251104963</v>
      </c>
      <c r="N55" s="52">
        <f t="shared" si="8"/>
        <v>345.09795672716115</v>
      </c>
      <c r="O55" s="52">
        <f t="shared" si="9"/>
        <v>120.09795672716115</v>
      </c>
      <c r="P55" s="80" t="str">
        <f t="shared" si="10"/>
        <v>* 10%</v>
      </c>
      <c r="Q55" s="77">
        <f t="shared" si="11"/>
        <v>247.50000000000003</v>
      </c>
      <c r="R55" s="77">
        <f t="shared" si="12"/>
        <v>22.500000000000028</v>
      </c>
      <c r="S55" s="13" t="s">
        <v>1448</v>
      </c>
      <c r="T55" s="13" t="s">
        <v>882</v>
      </c>
      <c r="U55" s="13" t="s">
        <v>708</v>
      </c>
      <c r="V55" s="13" t="s">
        <v>29</v>
      </c>
      <c r="W55" s="13" t="s">
        <v>1238</v>
      </c>
      <c r="X55" s="13" t="s">
        <v>1449</v>
      </c>
      <c r="Y55" s="13" t="s">
        <v>886</v>
      </c>
      <c r="Z55" s="13" t="s">
        <v>1450</v>
      </c>
      <c r="AA55" s="13" t="s">
        <v>1451</v>
      </c>
      <c r="AB55" s="13" t="s">
        <v>1452</v>
      </c>
      <c r="AC55" s="51">
        <f t="shared" si="13"/>
        <v>362.81577897826611</v>
      </c>
      <c r="AD55" s="51">
        <f t="shared" si="14"/>
        <v>345.09795672716115</v>
      </c>
      <c r="AE55" s="51">
        <f t="shared" si="15"/>
        <v>247.50000000000003</v>
      </c>
    </row>
    <row r="56" spans="1:31" ht="15" customHeight="1" x14ac:dyDescent="0.25">
      <c r="A56" s="12">
        <v>691</v>
      </c>
      <c r="B56" s="13" t="s">
        <v>938</v>
      </c>
      <c r="C56" s="19">
        <v>360</v>
      </c>
      <c r="D56" s="41">
        <f t="shared" si="17"/>
        <v>5.6982762714278927E-3</v>
      </c>
      <c r="E56" s="1">
        <v>7365</v>
      </c>
      <c r="F56" s="41">
        <f t="shared" si="18"/>
        <v>9.0241759695934894E-3</v>
      </c>
      <c r="G56" s="50">
        <v>455</v>
      </c>
      <c r="H56" s="52">
        <f t="shared" si="19"/>
        <v>366.16023303437669</v>
      </c>
      <c r="I56" s="52">
        <f t="shared" si="20"/>
        <v>-88.839766965623312</v>
      </c>
      <c r="J56" s="72">
        <f t="shared" si="4"/>
        <v>7.3612261205106928E-3</v>
      </c>
      <c r="K56" s="52">
        <f t="shared" si="5"/>
        <v>366.16023303437669</v>
      </c>
      <c r="L56" s="74">
        <f t="shared" si="6"/>
        <v>7.0017464520114566E-3</v>
      </c>
      <c r="M56" s="50">
        <f t="shared" si="7"/>
        <v>17.881146025666283</v>
      </c>
      <c r="N56" s="52">
        <f t="shared" si="8"/>
        <v>348.27908700871041</v>
      </c>
      <c r="O56" s="52">
        <f t="shared" si="9"/>
        <v>-106.72091299128959</v>
      </c>
      <c r="P56" s="80" t="str">
        <f t="shared" si="10"/>
        <v>SAME</v>
      </c>
      <c r="Q56" s="77">
        <f t="shared" si="11"/>
        <v>348.27908700871041</v>
      </c>
      <c r="R56" s="77">
        <f t="shared" si="12"/>
        <v>-106.72091299128959</v>
      </c>
      <c r="S56" s="13" t="s">
        <v>939</v>
      </c>
      <c r="T56" s="13" t="s">
        <v>882</v>
      </c>
      <c r="U56" s="13" t="s">
        <v>142</v>
      </c>
      <c r="V56" s="13" t="s">
        <v>38</v>
      </c>
      <c r="W56" s="13" t="s">
        <v>940</v>
      </c>
      <c r="X56" s="13" t="s">
        <v>941</v>
      </c>
      <c r="Y56" s="13" t="s">
        <v>886</v>
      </c>
      <c r="Z56" s="13" t="s">
        <v>942</v>
      </c>
      <c r="AA56" s="13" t="s">
        <v>943</v>
      </c>
      <c r="AB56" s="13" t="s">
        <v>34</v>
      </c>
      <c r="AC56" s="51">
        <f t="shared" si="13"/>
        <v>0</v>
      </c>
      <c r="AD56" s="51">
        <f t="shared" si="14"/>
        <v>0</v>
      </c>
      <c r="AE56" s="51">
        <f t="shared" si="15"/>
        <v>0</v>
      </c>
    </row>
    <row r="57" spans="1:31" ht="15" customHeight="1" x14ac:dyDescent="0.25">
      <c r="A57" s="12">
        <v>1197</v>
      </c>
      <c r="B57" s="13" t="s">
        <v>895</v>
      </c>
      <c r="C57" s="18">
        <v>148</v>
      </c>
      <c r="D57" s="41">
        <f t="shared" si="17"/>
        <v>2.3426246893648007E-3</v>
      </c>
      <c r="E57" s="1">
        <v>10314</v>
      </c>
      <c r="F57" s="41">
        <f t="shared" si="18"/>
        <v>1.2637522192856382E-2</v>
      </c>
      <c r="G57" s="50">
        <v>225</v>
      </c>
      <c r="H57" s="52">
        <f t="shared" si="19"/>
        <v>372.56932360765217</v>
      </c>
      <c r="I57" s="52">
        <f t="shared" si="20"/>
        <v>147.56932360765217</v>
      </c>
      <c r="J57" s="72">
        <f t="shared" si="4"/>
        <v>7.4900734411105924E-3</v>
      </c>
      <c r="K57" s="52">
        <f t="shared" si="5"/>
        <v>372.56932360765217</v>
      </c>
      <c r="L57" s="74">
        <f t="shared" si="6"/>
        <v>7.1243016153894482E-3</v>
      </c>
      <c r="M57" s="50">
        <f t="shared" si="7"/>
        <v>18.194128906092089</v>
      </c>
      <c r="N57" s="52">
        <f t="shared" si="8"/>
        <v>354.37519470156008</v>
      </c>
      <c r="O57" s="52">
        <f t="shared" si="9"/>
        <v>129.37519470156008</v>
      </c>
      <c r="P57" s="80" t="str">
        <f t="shared" si="10"/>
        <v>* 10%</v>
      </c>
      <c r="Q57" s="77">
        <f t="shared" si="11"/>
        <v>247.50000000000003</v>
      </c>
      <c r="R57" s="77">
        <f t="shared" si="12"/>
        <v>22.500000000000028</v>
      </c>
      <c r="S57" s="13" t="s">
        <v>896</v>
      </c>
      <c r="T57" s="13" t="s">
        <v>882</v>
      </c>
      <c r="U57" s="13" t="s">
        <v>897</v>
      </c>
      <c r="V57" s="13" t="s">
        <v>29</v>
      </c>
      <c r="W57" s="13" t="s">
        <v>432</v>
      </c>
      <c r="X57" s="13" t="s">
        <v>898</v>
      </c>
      <c r="Y57" s="13" t="s">
        <v>886</v>
      </c>
      <c r="Z57" s="13" t="s">
        <v>899</v>
      </c>
      <c r="AA57" s="13" t="s">
        <v>900</v>
      </c>
      <c r="AB57" s="13" t="s">
        <v>901</v>
      </c>
      <c r="AC57" s="51">
        <f t="shared" si="13"/>
        <v>372.56932360765217</v>
      </c>
      <c r="AD57" s="51">
        <f t="shared" si="14"/>
        <v>354.37519470156008</v>
      </c>
      <c r="AE57" s="51">
        <f t="shared" si="15"/>
        <v>247.50000000000003</v>
      </c>
    </row>
    <row r="58" spans="1:31" ht="15" customHeight="1" x14ac:dyDescent="0.25">
      <c r="A58" s="12">
        <v>687</v>
      </c>
      <c r="B58" s="13" t="s">
        <v>944</v>
      </c>
      <c r="C58" s="19">
        <v>468</v>
      </c>
      <c r="D58" s="41">
        <f t="shared" si="17"/>
        <v>7.4077591528562614E-3</v>
      </c>
      <c r="E58" s="1">
        <v>6372</v>
      </c>
      <c r="F58" s="41">
        <f t="shared" si="18"/>
        <v>7.8074744437542044E-3</v>
      </c>
      <c r="G58" s="50">
        <v>455</v>
      </c>
      <c r="H58" s="52">
        <f t="shared" si="19"/>
        <v>378.41613531502668</v>
      </c>
      <c r="I58" s="52">
        <f t="shared" si="20"/>
        <v>-76.583864684973321</v>
      </c>
      <c r="J58" s="72">
        <f t="shared" si="4"/>
        <v>7.6076167983052338E-3</v>
      </c>
      <c r="K58" s="52">
        <f t="shared" si="5"/>
        <v>378.41613531502668</v>
      </c>
      <c r="L58" s="74">
        <f t="shared" si="6"/>
        <v>7.2361048354945791E-3</v>
      </c>
      <c r="M58" s="50">
        <f t="shared" si="7"/>
        <v>18.479653341822711</v>
      </c>
      <c r="N58" s="52">
        <f t="shared" si="8"/>
        <v>359.93648197320397</v>
      </c>
      <c r="O58" s="52">
        <f t="shared" si="9"/>
        <v>-95.063518026796032</v>
      </c>
      <c r="P58" s="80" t="str">
        <f t="shared" si="10"/>
        <v>SAME</v>
      </c>
      <c r="Q58" s="77">
        <f t="shared" si="11"/>
        <v>359.93648197320397</v>
      </c>
      <c r="R58" s="77">
        <f t="shared" si="12"/>
        <v>-95.063518026796032</v>
      </c>
      <c r="S58" s="13" t="s">
        <v>945</v>
      </c>
      <c r="T58" s="13" t="s">
        <v>882</v>
      </c>
      <c r="U58" s="13" t="s">
        <v>142</v>
      </c>
      <c r="V58" s="13" t="s">
        <v>38</v>
      </c>
      <c r="W58" s="13" t="s">
        <v>946</v>
      </c>
      <c r="X58" s="13" t="s">
        <v>947</v>
      </c>
      <c r="Y58" s="13" t="s">
        <v>886</v>
      </c>
      <c r="Z58" s="13" t="s">
        <v>948</v>
      </c>
      <c r="AA58" s="13" t="s">
        <v>949</v>
      </c>
      <c r="AB58" s="13" t="s">
        <v>34</v>
      </c>
      <c r="AC58" s="51">
        <f t="shared" si="13"/>
        <v>0</v>
      </c>
      <c r="AD58" s="51">
        <f t="shared" si="14"/>
        <v>0</v>
      </c>
      <c r="AE58" s="51">
        <f t="shared" si="15"/>
        <v>0</v>
      </c>
    </row>
    <row r="59" spans="1:31" ht="15" customHeight="1" x14ac:dyDescent="0.25">
      <c r="A59" s="12">
        <v>741</v>
      </c>
      <c r="B59" s="13" t="s">
        <v>902</v>
      </c>
      <c r="C59" s="19">
        <v>394</v>
      </c>
      <c r="D59" s="41">
        <f t="shared" si="17"/>
        <v>6.2364468081738608E-3</v>
      </c>
      <c r="E59" s="1">
        <v>7711</v>
      </c>
      <c r="F59" s="41">
        <f t="shared" si="18"/>
        <v>9.4481223220007331E-3</v>
      </c>
      <c r="G59" s="50">
        <v>455</v>
      </c>
      <c r="H59" s="52">
        <f t="shared" si="19"/>
        <v>390.08891954470289</v>
      </c>
      <c r="I59" s="52">
        <f t="shared" si="20"/>
        <v>-64.91108045529711</v>
      </c>
      <c r="J59" s="72">
        <f t="shared" si="4"/>
        <v>7.8422845650872996E-3</v>
      </c>
      <c r="K59" s="52">
        <f t="shared" si="5"/>
        <v>390.08891954470289</v>
      </c>
      <c r="L59" s="74">
        <f t="shared" si="6"/>
        <v>7.4593127870734108E-3</v>
      </c>
      <c r="M59" s="50">
        <f t="shared" si="7"/>
        <v>19.049684548126152</v>
      </c>
      <c r="N59" s="52">
        <f t="shared" si="8"/>
        <v>371.03923499657674</v>
      </c>
      <c r="O59" s="52">
        <f t="shared" si="9"/>
        <v>-83.960765003423262</v>
      </c>
      <c r="P59" s="80" t="str">
        <f t="shared" si="10"/>
        <v>SAME</v>
      </c>
      <c r="Q59" s="77">
        <f t="shared" si="11"/>
        <v>371.03923499657674</v>
      </c>
      <c r="R59" s="77">
        <f t="shared" si="12"/>
        <v>-83.960765003423262</v>
      </c>
      <c r="S59" s="13" t="s">
        <v>903</v>
      </c>
      <c r="T59" s="13" t="s">
        <v>882</v>
      </c>
      <c r="U59" s="13" t="s">
        <v>142</v>
      </c>
      <c r="V59" s="13" t="s">
        <v>38</v>
      </c>
      <c r="W59" s="13" t="s">
        <v>647</v>
      </c>
      <c r="X59" s="13" t="s">
        <v>904</v>
      </c>
      <c r="Y59" s="13" t="s">
        <v>905</v>
      </c>
      <c r="Z59" s="13" t="s">
        <v>906</v>
      </c>
      <c r="AA59" s="13" t="s">
        <v>907</v>
      </c>
      <c r="AB59" s="13" t="s">
        <v>34</v>
      </c>
      <c r="AC59" s="51">
        <f t="shared" si="13"/>
        <v>0</v>
      </c>
      <c r="AD59" s="51">
        <f t="shared" si="14"/>
        <v>0</v>
      </c>
      <c r="AE59" s="51">
        <f t="shared" si="15"/>
        <v>0</v>
      </c>
    </row>
    <row r="60" spans="1:31" ht="15" customHeight="1" x14ac:dyDescent="0.25">
      <c r="A60" s="12">
        <v>780</v>
      </c>
      <c r="B60" s="13" t="s">
        <v>1081</v>
      </c>
      <c r="C60" s="19">
        <v>437</v>
      </c>
      <c r="D60" s="41">
        <f t="shared" si="17"/>
        <v>6.9170742517055258E-3</v>
      </c>
      <c r="E60" s="1">
        <v>7308</v>
      </c>
      <c r="F60" s="41">
        <f t="shared" si="18"/>
        <v>8.9543350965090585E-3</v>
      </c>
      <c r="G60" s="50">
        <v>455</v>
      </c>
      <c r="H60" s="52">
        <f t="shared" si="19"/>
        <v>394.73579879129301</v>
      </c>
      <c r="I60" s="52">
        <f t="shared" si="20"/>
        <v>-60.264201208706993</v>
      </c>
      <c r="J60" s="72">
        <f t="shared" si="4"/>
        <v>7.9357046741072943E-3</v>
      </c>
      <c r="K60" s="52">
        <f t="shared" si="5"/>
        <v>394.73579879129301</v>
      </c>
      <c r="L60" s="74">
        <f t="shared" si="6"/>
        <v>7.5481707987916941E-3</v>
      </c>
      <c r="M60" s="50">
        <f t="shared" si="7"/>
        <v>19.276611229058517</v>
      </c>
      <c r="N60" s="52">
        <f t="shared" si="8"/>
        <v>375.45918756223449</v>
      </c>
      <c r="O60" s="52">
        <f t="shared" si="9"/>
        <v>-79.54081243776551</v>
      </c>
      <c r="P60" s="80" t="str">
        <f t="shared" si="10"/>
        <v>SAME</v>
      </c>
      <c r="Q60" s="77">
        <f t="shared" si="11"/>
        <v>375.45918756223449</v>
      </c>
      <c r="R60" s="77">
        <f t="shared" si="12"/>
        <v>-79.54081243776551</v>
      </c>
      <c r="S60" s="13" t="s">
        <v>1082</v>
      </c>
      <c r="T60" s="13" t="s">
        <v>882</v>
      </c>
      <c r="U60" s="13" t="s">
        <v>142</v>
      </c>
      <c r="V60" s="13" t="s">
        <v>38</v>
      </c>
      <c r="W60" s="13" t="s">
        <v>390</v>
      </c>
      <c r="X60" s="13" t="s">
        <v>1083</v>
      </c>
      <c r="Y60" s="13" t="s">
        <v>1084</v>
      </c>
      <c r="Z60" s="13" t="s">
        <v>1085</v>
      </c>
      <c r="AA60" s="13" t="s">
        <v>1086</v>
      </c>
      <c r="AB60" s="13" t="s">
        <v>34</v>
      </c>
      <c r="AC60" s="51">
        <f t="shared" si="13"/>
        <v>0</v>
      </c>
      <c r="AD60" s="51">
        <f t="shared" si="14"/>
        <v>0</v>
      </c>
      <c r="AE60" s="51">
        <f t="shared" si="15"/>
        <v>0</v>
      </c>
    </row>
    <row r="61" spans="1:31" ht="15" customHeight="1" x14ac:dyDescent="0.25">
      <c r="A61" s="12">
        <v>728</v>
      </c>
      <c r="B61" s="13" t="s">
        <v>1004</v>
      </c>
      <c r="C61" s="19">
        <v>472</v>
      </c>
      <c r="D61" s="41">
        <f t="shared" si="17"/>
        <v>7.4710733336499045E-3</v>
      </c>
      <c r="E61" s="1">
        <v>6952</v>
      </c>
      <c r="F61" s="41">
        <f t="shared" si="18"/>
        <v>8.5181359593501614E-3</v>
      </c>
      <c r="G61" s="50">
        <v>455</v>
      </c>
      <c r="H61" s="52">
        <f t="shared" si="19"/>
        <v>397.66558620224509</v>
      </c>
      <c r="I61" s="52">
        <f t="shared" si="20"/>
        <v>-57.334413797754905</v>
      </c>
      <c r="J61" s="72">
        <f t="shared" si="4"/>
        <v>7.9946046465000347E-3</v>
      </c>
      <c r="K61" s="52">
        <f t="shared" si="5"/>
        <v>397.66558620224509</v>
      </c>
      <c r="L61" s="74">
        <f t="shared" si="6"/>
        <v>7.6041944375134221E-3</v>
      </c>
      <c r="M61" s="50">
        <f t="shared" si="7"/>
        <v>19.419685085236836</v>
      </c>
      <c r="N61" s="52">
        <f t="shared" si="8"/>
        <v>378.24590111700826</v>
      </c>
      <c r="O61" s="52">
        <f t="shared" si="9"/>
        <v>-76.754098882991741</v>
      </c>
      <c r="P61" s="80" t="str">
        <f t="shared" si="10"/>
        <v>SAME</v>
      </c>
      <c r="Q61" s="77">
        <f t="shared" si="11"/>
        <v>378.24590111700826</v>
      </c>
      <c r="R61" s="77">
        <f t="shared" si="12"/>
        <v>-76.754098882991741</v>
      </c>
      <c r="S61" s="13" t="s">
        <v>1005</v>
      </c>
      <c r="T61" s="13" t="s">
        <v>882</v>
      </c>
      <c r="U61" s="13" t="s">
        <v>142</v>
      </c>
      <c r="V61" s="13" t="s">
        <v>38</v>
      </c>
      <c r="W61" s="13" t="s">
        <v>1006</v>
      </c>
      <c r="X61" s="13" t="s">
        <v>1007</v>
      </c>
      <c r="Y61" s="13" t="s">
        <v>886</v>
      </c>
      <c r="Z61" s="13" t="s">
        <v>1008</v>
      </c>
      <c r="AA61" s="13" t="s">
        <v>1009</v>
      </c>
      <c r="AB61" s="13" t="s">
        <v>34</v>
      </c>
      <c r="AC61" s="51">
        <f t="shared" si="13"/>
        <v>0</v>
      </c>
      <c r="AD61" s="51">
        <f t="shared" si="14"/>
        <v>0</v>
      </c>
      <c r="AE61" s="51">
        <f t="shared" si="15"/>
        <v>0</v>
      </c>
    </row>
    <row r="62" spans="1:31" ht="15" customHeight="1" x14ac:dyDescent="0.25">
      <c r="A62" s="12">
        <v>1310</v>
      </c>
      <c r="B62" s="13" t="s">
        <v>1461</v>
      </c>
      <c r="C62" s="19">
        <v>395</v>
      </c>
      <c r="D62" s="41">
        <f t="shared" si="17"/>
        <v>6.2522753533722714E-3</v>
      </c>
      <c r="E62" s="1">
        <v>8023</v>
      </c>
      <c r="F62" s="41">
        <f t="shared" si="18"/>
        <v>9.8304092062523503E-3</v>
      </c>
      <c r="G62" s="50">
        <v>455</v>
      </c>
      <c r="H62" s="52">
        <f t="shared" si="19"/>
        <v>399.99039764329228</v>
      </c>
      <c r="I62" s="52">
        <f t="shared" si="20"/>
        <v>-55.009602356707717</v>
      </c>
      <c r="J62" s="72">
        <f t="shared" si="4"/>
        <v>8.0413422798123104E-3</v>
      </c>
      <c r="K62" s="52">
        <f t="shared" si="5"/>
        <v>399.99039764329228</v>
      </c>
      <c r="L62" s="74">
        <f t="shared" si="6"/>
        <v>7.6486496753857981E-3</v>
      </c>
      <c r="M62" s="50">
        <f t="shared" si="7"/>
        <v>19.533215417340386</v>
      </c>
      <c r="N62" s="52">
        <f t="shared" si="8"/>
        <v>380.4571822259519</v>
      </c>
      <c r="O62" s="52">
        <f t="shared" si="9"/>
        <v>-74.542817774048103</v>
      </c>
      <c r="P62" s="80" t="str">
        <f t="shared" si="10"/>
        <v>SAME</v>
      </c>
      <c r="Q62" s="77">
        <f t="shared" si="11"/>
        <v>380.4571822259519</v>
      </c>
      <c r="R62" s="77">
        <f t="shared" si="12"/>
        <v>-74.542817774048103</v>
      </c>
      <c r="S62" s="13" t="s">
        <v>1462</v>
      </c>
      <c r="T62" s="13" t="s">
        <v>882</v>
      </c>
      <c r="U62" s="13" t="s">
        <v>1463</v>
      </c>
      <c r="V62" s="13" t="s">
        <v>29</v>
      </c>
      <c r="W62" s="13" t="s">
        <v>1464</v>
      </c>
      <c r="X62" s="13" t="s">
        <v>1465</v>
      </c>
      <c r="Y62" s="13" t="s">
        <v>886</v>
      </c>
      <c r="Z62" s="13" t="s">
        <v>1466</v>
      </c>
      <c r="AA62" s="13" t="s">
        <v>1467</v>
      </c>
      <c r="AB62" s="13" t="s">
        <v>34</v>
      </c>
      <c r="AC62" s="51">
        <f t="shared" si="13"/>
        <v>0</v>
      </c>
      <c r="AD62" s="51">
        <f t="shared" si="14"/>
        <v>0</v>
      </c>
      <c r="AE62" s="51">
        <f t="shared" si="15"/>
        <v>0</v>
      </c>
    </row>
    <row r="63" spans="1:31" ht="15" customHeight="1" x14ac:dyDescent="0.25">
      <c r="A63" s="12">
        <v>740</v>
      </c>
      <c r="B63" s="13" t="s">
        <v>928</v>
      </c>
      <c r="C63" s="19">
        <v>509</v>
      </c>
      <c r="D63" s="41">
        <f t="shared" si="17"/>
        <v>8.0567295059911035E-3</v>
      </c>
      <c r="E63" s="1">
        <v>6628</v>
      </c>
      <c r="F63" s="41">
        <f t="shared" si="18"/>
        <v>8.1211457333965585E-3</v>
      </c>
      <c r="G63" s="50">
        <v>691</v>
      </c>
      <c r="H63" s="52">
        <f t="shared" si="19"/>
        <v>402.35787290584534</v>
      </c>
      <c r="I63" s="52">
        <f t="shared" si="20"/>
        <v>-288.64212709415466</v>
      </c>
      <c r="J63" s="72">
        <f t="shared" si="4"/>
        <v>8.0889376196938336E-3</v>
      </c>
      <c r="K63" s="52">
        <f t="shared" si="5"/>
        <v>402.35787290584534</v>
      </c>
      <c r="L63" s="74">
        <f t="shared" si="6"/>
        <v>7.6939207344039664E-3</v>
      </c>
      <c r="M63" s="50">
        <f t="shared" si="7"/>
        <v>19.648829203499133</v>
      </c>
      <c r="N63" s="52">
        <f t="shared" si="8"/>
        <v>382.70904370234621</v>
      </c>
      <c r="O63" s="52">
        <f t="shared" si="9"/>
        <v>-308.29095629765379</v>
      </c>
      <c r="P63" s="80" t="str">
        <f t="shared" si="10"/>
        <v>SAME</v>
      </c>
      <c r="Q63" s="77">
        <f t="shared" si="11"/>
        <v>382.70904370234621</v>
      </c>
      <c r="R63" s="77">
        <f t="shared" si="12"/>
        <v>-308.29095629765379</v>
      </c>
      <c r="S63" s="13" t="s">
        <v>929</v>
      </c>
      <c r="T63" s="13" t="s">
        <v>882</v>
      </c>
      <c r="U63" s="13" t="s">
        <v>142</v>
      </c>
      <c r="V63" s="13" t="s">
        <v>38</v>
      </c>
      <c r="W63" s="13" t="s">
        <v>930</v>
      </c>
      <c r="X63" s="13" t="s">
        <v>837</v>
      </c>
      <c r="Y63" s="13" t="s">
        <v>886</v>
      </c>
      <c r="Z63" s="13" t="s">
        <v>931</v>
      </c>
      <c r="AA63" s="13" t="s">
        <v>932</v>
      </c>
      <c r="AB63" s="13" t="s">
        <v>34</v>
      </c>
      <c r="AC63" s="51">
        <f t="shared" si="13"/>
        <v>0</v>
      </c>
      <c r="AD63" s="51">
        <f t="shared" si="14"/>
        <v>0</v>
      </c>
      <c r="AE63" s="51">
        <f t="shared" si="15"/>
        <v>0</v>
      </c>
    </row>
    <row r="64" spans="1:31" ht="15" customHeight="1" x14ac:dyDescent="0.25">
      <c r="A64" s="12">
        <v>1301</v>
      </c>
      <c r="B64" s="13" t="s">
        <v>1209</v>
      </c>
      <c r="C64" s="19">
        <v>335</v>
      </c>
      <c r="D64" s="41">
        <f t="shared" si="17"/>
        <v>5.3025626414676223E-3</v>
      </c>
      <c r="E64" s="1">
        <v>8882</v>
      </c>
      <c r="F64" s="41">
        <f t="shared" si="18"/>
        <v>1.0882923416419468E-2</v>
      </c>
      <c r="G64" s="50">
        <v>455</v>
      </c>
      <c r="H64" s="52">
        <f t="shared" si="19"/>
        <v>402.5471606026033</v>
      </c>
      <c r="I64" s="52">
        <f t="shared" si="20"/>
        <v>-52.452839397396701</v>
      </c>
      <c r="J64" s="72">
        <f t="shared" si="4"/>
        <v>8.0927430289435467E-3</v>
      </c>
      <c r="K64" s="52">
        <f t="shared" si="5"/>
        <v>402.5471606026033</v>
      </c>
      <c r="L64" s="74">
        <f t="shared" si="6"/>
        <v>7.6975403094960001E-3</v>
      </c>
      <c r="M64" s="50">
        <f t="shared" si="7"/>
        <v>19.658072918794346</v>
      </c>
      <c r="N64" s="52">
        <f t="shared" si="8"/>
        <v>382.88908768380895</v>
      </c>
      <c r="O64" s="52">
        <f t="shared" si="9"/>
        <v>-72.110912316191047</v>
      </c>
      <c r="P64" s="80" t="str">
        <f t="shared" si="10"/>
        <v>SAME</v>
      </c>
      <c r="Q64" s="77">
        <f t="shared" si="11"/>
        <v>382.88908768380895</v>
      </c>
      <c r="R64" s="77">
        <f t="shared" si="12"/>
        <v>-72.110912316191047</v>
      </c>
      <c r="S64" s="13" t="s">
        <v>1210</v>
      </c>
      <c r="T64" s="13" t="s">
        <v>882</v>
      </c>
      <c r="U64" s="13" t="s">
        <v>500</v>
      </c>
      <c r="V64" s="13" t="s">
        <v>29</v>
      </c>
      <c r="W64" s="13" t="s">
        <v>303</v>
      </c>
      <c r="X64" s="13" t="s">
        <v>1211</v>
      </c>
      <c r="Y64" s="13" t="s">
        <v>886</v>
      </c>
      <c r="Z64" s="13" t="s">
        <v>1212</v>
      </c>
      <c r="AA64" s="13" t="s">
        <v>1213</v>
      </c>
      <c r="AB64" s="13" t="s">
        <v>1214</v>
      </c>
      <c r="AC64" s="51">
        <f t="shared" si="13"/>
        <v>402.5471606026033</v>
      </c>
      <c r="AD64" s="51">
        <f t="shared" si="14"/>
        <v>382.88908768380895</v>
      </c>
      <c r="AE64" s="51">
        <f t="shared" si="15"/>
        <v>382.88908768380895</v>
      </c>
    </row>
    <row r="65" spans="1:31" ht="15" customHeight="1" x14ac:dyDescent="0.25">
      <c r="A65" s="12">
        <v>672</v>
      </c>
      <c r="B65" s="13" t="s">
        <v>1371</v>
      </c>
      <c r="C65" s="19">
        <v>526</v>
      </c>
      <c r="D65" s="41">
        <f t="shared" si="17"/>
        <v>8.3258147743640876E-3</v>
      </c>
      <c r="E65" s="1">
        <v>6513</v>
      </c>
      <c r="F65" s="41">
        <f t="shared" si="18"/>
        <v>7.9802387087525312E-3</v>
      </c>
      <c r="G65" s="50">
        <v>691</v>
      </c>
      <c r="H65" s="52">
        <f t="shared" si="19"/>
        <v>405.54577766691216</v>
      </c>
      <c r="I65" s="52">
        <f t="shared" si="20"/>
        <v>-285.45422233308784</v>
      </c>
      <c r="J65" s="72">
        <f t="shared" si="4"/>
        <v>8.1530267415583103E-3</v>
      </c>
      <c r="K65" s="52">
        <f t="shared" si="5"/>
        <v>405.54577766691216</v>
      </c>
      <c r="L65" s="74">
        <f t="shared" si="6"/>
        <v>7.7548801145779856E-3</v>
      </c>
      <c r="M65" s="50">
        <f t="shared" si="7"/>
        <v>19.804508016777618</v>
      </c>
      <c r="N65" s="52">
        <f t="shared" si="8"/>
        <v>385.74126965013454</v>
      </c>
      <c r="O65" s="52">
        <f t="shared" si="9"/>
        <v>-305.25873034986546</v>
      </c>
      <c r="P65" s="80" t="str">
        <f t="shared" si="10"/>
        <v>SAME</v>
      </c>
      <c r="Q65" s="77">
        <f t="shared" si="11"/>
        <v>385.74126965013454</v>
      </c>
      <c r="R65" s="77">
        <f t="shared" si="12"/>
        <v>-305.25873034986546</v>
      </c>
      <c r="S65" s="13" t="s">
        <v>1372</v>
      </c>
      <c r="T65" s="13" t="s">
        <v>882</v>
      </c>
      <c r="U65" s="13" t="s">
        <v>142</v>
      </c>
      <c r="V65" s="13" t="s">
        <v>38</v>
      </c>
      <c r="W65" s="13" t="s">
        <v>332</v>
      </c>
      <c r="X65" s="13" t="s">
        <v>1373</v>
      </c>
      <c r="Y65" s="13" t="s">
        <v>970</v>
      </c>
      <c r="Z65" s="13" t="s">
        <v>1374</v>
      </c>
      <c r="AA65" s="13" t="s">
        <v>1375</v>
      </c>
      <c r="AB65" s="13" t="s">
        <v>34</v>
      </c>
      <c r="AC65" s="51">
        <f t="shared" si="13"/>
        <v>0</v>
      </c>
      <c r="AD65" s="51">
        <f t="shared" si="14"/>
        <v>0</v>
      </c>
      <c r="AE65" s="51">
        <f t="shared" si="15"/>
        <v>0</v>
      </c>
    </row>
    <row r="66" spans="1:31" ht="15" customHeight="1" x14ac:dyDescent="0.25">
      <c r="A66" s="12">
        <v>670</v>
      </c>
      <c r="B66" s="13" t="s">
        <v>1320</v>
      </c>
      <c r="C66" s="19">
        <v>467</v>
      </c>
      <c r="D66" s="41">
        <f t="shared" ref="D66:D97" si="21">C66/$C$103</f>
        <v>7.3919306076578499E-3</v>
      </c>
      <c r="E66" s="1">
        <v>7362</v>
      </c>
      <c r="F66" s="41">
        <f t="shared" ref="F66:F97" si="22">E66/$E$103</f>
        <v>9.0205001341679934E-3</v>
      </c>
      <c r="G66" s="50">
        <v>455</v>
      </c>
      <c r="H66" s="52">
        <f t="shared" ref="H66:H102" si="23">((D66*$D$105)+(F66*$F$105))*$C$110</f>
        <v>408.19147290849685</v>
      </c>
      <c r="I66" s="52">
        <f t="shared" ref="I66:I97" si="24">H66-G66</f>
        <v>-46.808527091503151</v>
      </c>
      <c r="J66" s="72">
        <f t="shared" si="4"/>
        <v>8.206215370912923E-3</v>
      </c>
      <c r="K66" s="52">
        <f t="shared" si="5"/>
        <v>408.19147290849685</v>
      </c>
      <c r="L66" s="74">
        <f t="shared" si="6"/>
        <v>7.8054713191917594E-3</v>
      </c>
      <c r="M66" s="50">
        <f t="shared" si="7"/>
        <v>19.933708456055626</v>
      </c>
      <c r="N66" s="52">
        <f t="shared" si="8"/>
        <v>388.25776445244122</v>
      </c>
      <c r="O66" s="52">
        <f t="shared" si="9"/>
        <v>-66.742235547558778</v>
      </c>
      <c r="P66" s="80" t="str">
        <f t="shared" si="10"/>
        <v>SAME</v>
      </c>
      <c r="Q66" s="77">
        <f t="shared" si="11"/>
        <v>388.25776445244122</v>
      </c>
      <c r="R66" s="77">
        <f t="shared" si="12"/>
        <v>-66.742235547558778</v>
      </c>
      <c r="S66" s="13" t="s">
        <v>1321</v>
      </c>
      <c r="T66" s="13" t="s">
        <v>882</v>
      </c>
      <c r="U66" s="13" t="s">
        <v>142</v>
      </c>
      <c r="V66" s="13" t="s">
        <v>38</v>
      </c>
      <c r="W66" s="13" t="s">
        <v>1322</v>
      </c>
      <c r="X66" s="13" t="s">
        <v>1323</v>
      </c>
      <c r="Y66" s="13" t="s">
        <v>886</v>
      </c>
      <c r="Z66" s="13" t="s">
        <v>1324</v>
      </c>
      <c r="AA66" s="13" t="s">
        <v>1325</v>
      </c>
      <c r="AB66" s="13" t="s">
        <v>34</v>
      </c>
      <c r="AC66" s="51">
        <f t="shared" si="13"/>
        <v>0</v>
      </c>
      <c r="AD66" s="51">
        <f t="shared" si="14"/>
        <v>0</v>
      </c>
      <c r="AE66" s="51">
        <f t="shared" si="15"/>
        <v>0</v>
      </c>
    </row>
    <row r="67" spans="1:31" ht="15" customHeight="1" x14ac:dyDescent="0.25">
      <c r="A67" s="12">
        <v>1621</v>
      </c>
      <c r="B67" s="13" t="s">
        <v>880</v>
      </c>
      <c r="C67" s="18">
        <v>163</v>
      </c>
      <c r="D67" s="41">
        <f t="shared" si="21"/>
        <v>2.5800528673409627E-3</v>
      </c>
      <c r="E67" s="4">
        <v>11434</v>
      </c>
      <c r="F67" s="41">
        <f t="shared" si="22"/>
        <v>1.4009834085041677E-2</v>
      </c>
      <c r="G67" s="50">
        <v>225</v>
      </c>
      <c r="H67" s="52">
        <f t="shared" si="23"/>
        <v>412.60496370113981</v>
      </c>
      <c r="I67" s="52">
        <f t="shared" si="24"/>
        <v>187.60496370113981</v>
      </c>
      <c r="J67" s="72">
        <f t="shared" ref="J67:J102" si="25">H67/$H$103</f>
        <v>8.2949434761913198E-3</v>
      </c>
      <c r="K67" s="52">
        <f t="shared" ref="K67:K102" si="26">IF(((D67*$D$105)+(F67*$F$105))*$C$110&lt;=$C$114,$C$114,((D67*$D$105)+(F67*$F$105))*$C$110)</f>
        <v>412.60496370113981</v>
      </c>
      <c r="L67" s="74">
        <f t="shared" ref="L67:L102" si="27">K67/$K$103</f>
        <v>7.8898664574684821E-3</v>
      </c>
      <c r="M67" s="50">
        <f t="shared" ref="M67:M102" si="28">K67-N67</f>
        <v>20.149237796017474</v>
      </c>
      <c r="N67" s="52">
        <f t="shared" ref="N67:N102" si="29">IF((K67=H67),L67*$H$103,K67)</f>
        <v>392.45572590512234</v>
      </c>
      <c r="O67" s="52">
        <f t="shared" ref="O67:O102" si="30">N67-G67</f>
        <v>167.45572590512234</v>
      </c>
      <c r="P67" s="80" t="str">
        <f t="shared" ref="P67:P102" si="31">IF(OR(H67&lt;$C$114,G67=0),"BASE",IF((N67-G67)/G67&gt;=0.1,"* 10%","SAME"))</f>
        <v>* 10%</v>
      </c>
      <c r="Q67" s="77">
        <f t="shared" ref="Q67:Q102" si="32">IF(OR(H67&lt;$C$114,G67=0),$C$114,IF((N67-G67)/G67&gt;=0.1,G67*1.1,N67))</f>
        <v>247.50000000000003</v>
      </c>
      <c r="R67" s="77">
        <f t="shared" ref="R67:R102" si="33">Q67-G67</f>
        <v>22.500000000000028</v>
      </c>
      <c r="S67" s="13" t="s">
        <v>881</v>
      </c>
      <c r="T67" s="13" t="s">
        <v>882</v>
      </c>
      <c r="U67" s="13" t="s">
        <v>883</v>
      </c>
      <c r="V67" s="13" t="s">
        <v>38</v>
      </c>
      <c r="W67" s="13" t="s">
        <v>884</v>
      </c>
      <c r="X67" s="13" t="s">
        <v>885</v>
      </c>
      <c r="Y67" s="13" t="s">
        <v>886</v>
      </c>
      <c r="Z67" s="13" t="s">
        <v>887</v>
      </c>
      <c r="AA67" s="13" t="s">
        <v>888</v>
      </c>
      <c r="AB67" s="13" t="s">
        <v>889</v>
      </c>
      <c r="AC67" s="51">
        <f t="shared" ref="AC67:AC102" si="34">IF(LEN(TRIM(AB67))&gt;0,H67,0)</f>
        <v>412.60496370113981</v>
      </c>
      <c r="AD67" s="51">
        <f t="shared" ref="AD67:AD102" si="35">IF(LEN(TRIM(AB67))&gt;0,N67,0)</f>
        <v>392.45572590512234</v>
      </c>
      <c r="AE67" s="51">
        <f t="shared" ref="AE67:AE102" si="36">IF(LEN(TRIM(AB67))&gt;0,Q67,0)</f>
        <v>247.50000000000003</v>
      </c>
    </row>
    <row r="68" spans="1:31" ht="15" customHeight="1" x14ac:dyDescent="0.25">
      <c r="A68" s="12">
        <v>779</v>
      </c>
      <c r="B68" s="13" t="s">
        <v>1392</v>
      </c>
      <c r="C68" s="19">
        <v>491</v>
      </c>
      <c r="D68" s="41">
        <f t="shared" si="21"/>
        <v>7.7718156924197097E-3</v>
      </c>
      <c r="E68" s="1">
        <v>7674</v>
      </c>
      <c r="F68" s="41">
        <f t="shared" si="22"/>
        <v>9.4027870184196106E-3</v>
      </c>
      <c r="G68" s="50">
        <v>455</v>
      </c>
      <c r="H68" s="52">
        <f t="shared" si="23"/>
        <v>427.14735479674971</v>
      </c>
      <c r="I68" s="52">
        <f t="shared" si="24"/>
        <v>-27.85264520325029</v>
      </c>
      <c r="J68" s="72">
        <f t="shared" si="25"/>
        <v>8.5873013554196628E-3</v>
      </c>
      <c r="K68" s="52">
        <f t="shared" si="26"/>
        <v>427.14735479674971</v>
      </c>
      <c r="L68" s="74">
        <f t="shared" si="27"/>
        <v>8.1679472703783049E-3</v>
      </c>
      <c r="M68" s="50">
        <f t="shared" si="28"/>
        <v>20.859403989074622</v>
      </c>
      <c r="N68" s="52">
        <f t="shared" si="29"/>
        <v>406.28795080767509</v>
      </c>
      <c r="O68" s="52">
        <f t="shared" si="30"/>
        <v>-48.712049192324912</v>
      </c>
      <c r="P68" s="80" t="str">
        <f t="shared" si="31"/>
        <v>SAME</v>
      </c>
      <c r="Q68" s="77">
        <f t="shared" si="32"/>
        <v>406.28795080767509</v>
      </c>
      <c r="R68" s="77">
        <f t="shared" si="33"/>
        <v>-48.712049192324912</v>
      </c>
      <c r="S68" s="13" t="s">
        <v>1393</v>
      </c>
      <c r="T68" s="13" t="s">
        <v>882</v>
      </c>
      <c r="U68" s="13" t="s">
        <v>142</v>
      </c>
      <c r="V68" s="13" t="s">
        <v>38</v>
      </c>
      <c r="W68" s="13" t="s">
        <v>1394</v>
      </c>
      <c r="X68" s="13" t="s">
        <v>144</v>
      </c>
      <c r="Y68" s="13" t="s">
        <v>924</v>
      </c>
      <c r="Z68" s="13" t="s">
        <v>1395</v>
      </c>
      <c r="AA68" s="13" t="s">
        <v>1396</v>
      </c>
      <c r="AB68" s="13" t="s">
        <v>34</v>
      </c>
      <c r="AC68" s="51">
        <f t="shared" si="34"/>
        <v>0</v>
      </c>
      <c r="AD68" s="51">
        <f t="shared" si="35"/>
        <v>0</v>
      </c>
      <c r="AE68" s="51">
        <f t="shared" si="36"/>
        <v>0</v>
      </c>
    </row>
    <row r="69" spans="1:31" ht="15" customHeight="1" x14ac:dyDescent="0.25">
      <c r="A69" s="12">
        <v>692</v>
      </c>
      <c r="B69" s="13" t="s">
        <v>908</v>
      </c>
      <c r="C69" s="19">
        <v>463</v>
      </c>
      <c r="D69" s="41">
        <f t="shared" si="21"/>
        <v>7.3286164268642068E-3</v>
      </c>
      <c r="E69" s="1">
        <v>8608</v>
      </c>
      <c r="F69" s="41">
        <f t="shared" si="22"/>
        <v>1.0547197114224135E-2</v>
      </c>
      <c r="G69" s="50">
        <v>455</v>
      </c>
      <c r="H69" s="52">
        <f t="shared" si="23"/>
        <v>444.58707997342975</v>
      </c>
      <c r="I69" s="52">
        <f t="shared" si="24"/>
        <v>-10.412920026570248</v>
      </c>
      <c r="J69" s="72">
        <f t="shared" si="25"/>
        <v>8.9379067705441725E-3</v>
      </c>
      <c r="K69" s="52">
        <f t="shared" si="26"/>
        <v>444.58707997342975</v>
      </c>
      <c r="L69" s="74">
        <f t="shared" si="27"/>
        <v>8.5014311467347253E-3</v>
      </c>
      <c r="M69" s="50">
        <f t="shared" si="28"/>
        <v>21.711059205555898</v>
      </c>
      <c r="N69" s="52">
        <f t="shared" si="29"/>
        <v>422.87602076787385</v>
      </c>
      <c r="O69" s="52">
        <f t="shared" si="30"/>
        <v>-32.123979232126146</v>
      </c>
      <c r="P69" s="80" t="str">
        <f t="shared" si="31"/>
        <v>SAME</v>
      </c>
      <c r="Q69" s="77">
        <f t="shared" si="32"/>
        <v>422.87602076787385</v>
      </c>
      <c r="R69" s="77">
        <f t="shared" si="33"/>
        <v>-32.123979232126146</v>
      </c>
      <c r="S69" s="13" t="s">
        <v>909</v>
      </c>
      <c r="T69" s="13" t="s">
        <v>882</v>
      </c>
      <c r="U69" s="13" t="s">
        <v>142</v>
      </c>
      <c r="V69" s="13" t="s">
        <v>38</v>
      </c>
      <c r="W69" s="13" t="s">
        <v>910</v>
      </c>
      <c r="X69" s="13" t="s">
        <v>911</v>
      </c>
      <c r="Y69" s="13" t="s">
        <v>886</v>
      </c>
      <c r="Z69" s="13" t="s">
        <v>912</v>
      </c>
      <c r="AA69" s="13" t="s">
        <v>913</v>
      </c>
      <c r="AB69" s="13" t="s">
        <v>34</v>
      </c>
      <c r="AC69" s="51">
        <f t="shared" si="34"/>
        <v>0</v>
      </c>
      <c r="AD69" s="51">
        <f t="shared" si="35"/>
        <v>0</v>
      </c>
      <c r="AE69" s="51">
        <f t="shared" si="36"/>
        <v>0</v>
      </c>
    </row>
    <row r="70" spans="1:31" ht="15" customHeight="1" x14ac:dyDescent="0.25">
      <c r="A70" s="12">
        <v>707</v>
      </c>
      <c r="B70" s="13" t="s">
        <v>1058</v>
      </c>
      <c r="C70" s="19">
        <v>656</v>
      </c>
      <c r="D70" s="41">
        <f t="shared" si="21"/>
        <v>1.0383525650157493E-2</v>
      </c>
      <c r="E70" s="1">
        <v>6471</v>
      </c>
      <c r="F70" s="41">
        <f t="shared" si="22"/>
        <v>7.9287770127955837E-3</v>
      </c>
      <c r="G70" s="50">
        <v>691</v>
      </c>
      <c r="H70" s="52">
        <f t="shared" si="23"/>
        <v>455.44294528462018</v>
      </c>
      <c r="I70" s="52">
        <f t="shared" si="24"/>
        <v>-235.55705471537982</v>
      </c>
      <c r="J70" s="72">
        <f t="shared" si="25"/>
        <v>9.1561513314765402E-3</v>
      </c>
      <c r="K70" s="52">
        <f t="shared" si="26"/>
        <v>455.44294528462018</v>
      </c>
      <c r="L70" s="74">
        <f t="shared" si="27"/>
        <v>8.7090179067611916E-3</v>
      </c>
      <c r="M70" s="50">
        <f t="shared" si="28"/>
        <v>22.241196821144854</v>
      </c>
      <c r="N70" s="52">
        <f t="shared" si="29"/>
        <v>433.20174846347533</v>
      </c>
      <c r="O70" s="52">
        <f t="shared" si="30"/>
        <v>-257.79825153652467</v>
      </c>
      <c r="P70" s="80" t="str">
        <f t="shared" si="31"/>
        <v>SAME</v>
      </c>
      <c r="Q70" s="77">
        <f t="shared" si="32"/>
        <v>433.20174846347533</v>
      </c>
      <c r="R70" s="77">
        <f t="shared" si="33"/>
        <v>-257.79825153652467</v>
      </c>
      <c r="S70" s="13" t="s">
        <v>1059</v>
      </c>
      <c r="T70" s="13" t="s">
        <v>882</v>
      </c>
      <c r="U70" s="13" t="s">
        <v>701</v>
      </c>
      <c r="V70" s="13" t="s">
        <v>38</v>
      </c>
      <c r="W70" s="13" t="s">
        <v>1060</v>
      </c>
      <c r="X70" s="13" t="s">
        <v>1061</v>
      </c>
      <c r="Y70" s="13" t="s">
        <v>1062</v>
      </c>
      <c r="Z70" s="13" t="s">
        <v>1063</v>
      </c>
      <c r="AA70" s="13" t="s">
        <v>1064</v>
      </c>
      <c r="AB70" s="13" t="s">
        <v>34</v>
      </c>
      <c r="AC70" s="51">
        <f t="shared" si="34"/>
        <v>0</v>
      </c>
      <c r="AD70" s="51">
        <f t="shared" si="35"/>
        <v>0</v>
      </c>
      <c r="AE70" s="51">
        <f t="shared" si="36"/>
        <v>0</v>
      </c>
    </row>
    <row r="71" spans="1:31" ht="15" customHeight="1" x14ac:dyDescent="0.25">
      <c r="A71" s="12">
        <v>733</v>
      </c>
      <c r="B71" s="13" t="s">
        <v>1494</v>
      </c>
      <c r="C71" s="19">
        <v>612</v>
      </c>
      <c r="D71" s="41">
        <f t="shared" si="21"/>
        <v>9.6870696614274176E-3</v>
      </c>
      <c r="E71" s="1">
        <v>7065</v>
      </c>
      <c r="F71" s="41">
        <f t="shared" si="22"/>
        <v>8.6565924270438563E-3</v>
      </c>
      <c r="G71" s="50">
        <v>691</v>
      </c>
      <c r="H71" s="52">
        <f t="shared" si="23"/>
        <v>456.22288155933762</v>
      </c>
      <c r="I71" s="52">
        <f t="shared" si="24"/>
        <v>-234.77711844066238</v>
      </c>
      <c r="J71" s="72">
        <f t="shared" si="25"/>
        <v>9.1718310442356395E-3</v>
      </c>
      <c r="K71" s="52">
        <f t="shared" si="26"/>
        <v>456.22288155933762</v>
      </c>
      <c r="L71" s="74">
        <f t="shared" si="27"/>
        <v>8.7239319131213119E-3</v>
      </c>
      <c r="M71" s="50">
        <f t="shared" si="28"/>
        <v>22.279284393635635</v>
      </c>
      <c r="N71" s="52">
        <f t="shared" si="29"/>
        <v>433.94359716570199</v>
      </c>
      <c r="O71" s="52">
        <f t="shared" si="30"/>
        <v>-257.05640283429801</v>
      </c>
      <c r="P71" s="80" t="str">
        <f t="shared" si="31"/>
        <v>SAME</v>
      </c>
      <c r="Q71" s="77">
        <f t="shared" si="32"/>
        <v>433.94359716570199</v>
      </c>
      <c r="R71" s="77">
        <f t="shared" si="33"/>
        <v>-257.05640283429801</v>
      </c>
      <c r="S71" s="13" t="s">
        <v>1495</v>
      </c>
      <c r="T71" s="13" t="s">
        <v>882</v>
      </c>
      <c r="U71" s="13" t="s">
        <v>142</v>
      </c>
      <c r="V71" s="13" t="s">
        <v>38</v>
      </c>
      <c r="W71" s="13" t="s">
        <v>647</v>
      </c>
      <c r="X71" s="13" t="s">
        <v>1496</v>
      </c>
      <c r="Y71" s="13" t="s">
        <v>886</v>
      </c>
      <c r="Z71" s="13" t="s">
        <v>1497</v>
      </c>
      <c r="AA71" s="13" t="s">
        <v>1498</v>
      </c>
      <c r="AB71" s="13" t="s">
        <v>34</v>
      </c>
      <c r="AC71" s="51">
        <f t="shared" si="34"/>
        <v>0</v>
      </c>
      <c r="AD71" s="51">
        <f t="shared" si="35"/>
        <v>0</v>
      </c>
      <c r="AE71" s="51">
        <f t="shared" si="36"/>
        <v>0</v>
      </c>
    </row>
    <row r="72" spans="1:31" ht="15" customHeight="1" x14ac:dyDescent="0.25">
      <c r="A72" s="12">
        <v>1007</v>
      </c>
      <c r="B72" s="13" t="s">
        <v>1305</v>
      </c>
      <c r="C72" s="19">
        <v>61</v>
      </c>
      <c r="D72" s="41">
        <f t="shared" si="21"/>
        <v>9.6554125710305964E-4</v>
      </c>
      <c r="E72" s="1">
        <v>14229</v>
      </c>
      <c r="F72" s="41">
        <f t="shared" si="22"/>
        <v>1.7434487423129093E-2</v>
      </c>
      <c r="G72" s="50">
        <v>225</v>
      </c>
      <c r="H72" s="52">
        <f t="shared" si="23"/>
        <v>457.62476787804542</v>
      </c>
      <c r="I72" s="52">
        <f t="shared" si="24"/>
        <v>232.62476787804542</v>
      </c>
      <c r="J72" s="72">
        <f t="shared" si="25"/>
        <v>9.2000143401160788E-3</v>
      </c>
      <c r="K72" s="52">
        <f t="shared" si="26"/>
        <v>457.62476787804542</v>
      </c>
      <c r="L72" s="74">
        <f t="shared" si="27"/>
        <v>8.7507388999882169E-3</v>
      </c>
      <c r="M72" s="50">
        <f t="shared" si="28"/>
        <v>22.347744405714195</v>
      </c>
      <c r="N72" s="52">
        <f t="shared" si="29"/>
        <v>435.27702347233122</v>
      </c>
      <c r="O72" s="52">
        <f t="shared" si="30"/>
        <v>210.27702347233122</v>
      </c>
      <c r="P72" s="80" t="str">
        <f t="shared" si="31"/>
        <v>* 10%</v>
      </c>
      <c r="Q72" s="77">
        <f t="shared" si="32"/>
        <v>247.50000000000003</v>
      </c>
      <c r="R72" s="77">
        <f t="shared" si="33"/>
        <v>22.500000000000028</v>
      </c>
      <c r="S72" s="13" t="s">
        <v>1306</v>
      </c>
      <c r="T72" s="13" t="s">
        <v>882</v>
      </c>
      <c r="U72" s="13" t="s">
        <v>1307</v>
      </c>
      <c r="V72" s="13" t="s">
        <v>19</v>
      </c>
      <c r="W72" s="13" t="s">
        <v>1308</v>
      </c>
      <c r="X72" s="13" t="s">
        <v>1309</v>
      </c>
      <c r="Y72" s="13" t="s">
        <v>886</v>
      </c>
      <c r="Z72" s="13" t="s">
        <v>1310</v>
      </c>
      <c r="AA72" s="13" t="s">
        <v>1311</v>
      </c>
      <c r="AB72" s="13" t="s">
        <v>34</v>
      </c>
      <c r="AC72" s="51">
        <f t="shared" si="34"/>
        <v>0</v>
      </c>
      <c r="AD72" s="51">
        <f t="shared" si="35"/>
        <v>0</v>
      </c>
      <c r="AE72" s="51">
        <f t="shared" si="36"/>
        <v>0</v>
      </c>
    </row>
    <row r="73" spans="1:31" ht="15" customHeight="1" x14ac:dyDescent="0.25">
      <c r="A73" s="12">
        <v>832</v>
      </c>
      <c r="B73" s="13" t="s">
        <v>1397</v>
      </c>
      <c r="C73" s="19">
        <v>402</v>
      </c>
      <c r="D73" s="41">
        <f t="shared" si="21"/>
        <v>6.3630751697611471E-3</v>
      </c>
      <c r="E73" s="1">
        <v>9914</v>
      </c>
      <c r="F73" s="41">
        <f t="shared" si="22"/>
        <v>1.2147410802790205E-2</v>
      </c>
      <c r="G73" s="50">
        <v>455</v>
      </c>
      <c r="H73" s="52">
        <f t="shared" si="23"/>
        <v>460.37193711546712</v>
      </c>
      <c r="I73" s="52">
        <f t="shared" si="24"/>
        <v>5.3719371154671194</v>
      </c>
      <c r="J73" s="72">
        <f t="shared" si="25"/>
        <v>9.2552429862756778E-3</v>
      </c>
      <c r="K73" s="52">
        <f t="shared" si="26"/>
        <v>460.37193711546712</v>
      </c>
      <c r="L73" s="74">
        <f t="shared" si="27"/>
        <v>8.8032704987961816E-3</v>
      </c>
      <c r="M73" s="50">
        <f t="shared" si="28"/>
        <v>22.481900247500846</v>
      </c>
      <c r="N73" s="52">
        <f t="shared" si="29"/>
        <v>437.89003686796627</v>
      </c>
      <c r="O73" s="52">
        <f t="shared" si="30"/>
        <v>-17.109963132033727</v>
      </c>
      <c r="P73" s="80" t="str">
        <f t="shared" si="31"/>
        <v>SAME</v>
      </c>
      <c r="Q73" s="77">
        <f t="shared" si="32"/>
        <v>437.89003686796627</v>
      </c>
      <c r="R73" s="77">
        <f t="shared" si="33"/>
        <v>-17.109963132033727</v>
      </c>
      <c r="S73" s="13" t="s">
        <v>1398</v>
      </c>
      <c r="T73" s="13" t="s">
        <v>882</v>
      </c>
      <c r="U73" s="13" t="s">
        <v>685</v>
      </c>
      <c r="V73" s="13" t="s">
        <v>84</v>
      </c>
      <c r="W73" s="13" t="s">
        <v>694</v>
      </c>
      <c r="X73" s="13" t="s">
        <v>479</v>
      </c>
      <c r="Y73" s="13" t="s">
        <v>886</v>
      </c>
      <c r="Z73" s="13" t="s">
        <v>1399</v>
      </c>
      <c r="AA73" s="13" t="s">
        <v>1400</v>
      </c>
      <c r="AB73" s="13" t="s">
        <v>34</v>
      </c>
      <c r="AC73" s="51">
        <f t="shared" si="34"/>
        <v>0</v>
      </c>
      <c r="AD73" s="51">
        <f t="shared" si="35"/>
        <v>0</v>
      </c>
      <c r="AE73" s="51">
        <f t="shared" si="36"/>
        <v>0</v>
      </c>
    </row>
    <row r="74" spans="1:31" ht="15" customHeight="1" x14ac:dyDescent="0.25">
      <c r="A74" s="12">
        <v>1232</v>
      </c>
      <c r="B74" s="13" t="s">
        <v>1312</v>
      </c>
      <c r="C74" s="18">
        <v>187</v>
      </c>
      <c r="D74" s="41">
        <f t="shared" si="21"/>
        <v>2.9599379521028221E-3</v>
      </c>
      <c r="E74" s="1">
        <v>12711</v>
      </c>
      <c r="F74" s="41">
        <f t="shared" si="22"/>
        <v>1.5574514697827949E-2</v>
      </c>
      <c r="G74" s="50">
        <v>225</v>
      </c>
      <c r="H74" s="52">
        <f t="shared" si="23"/>
        <v>460.96800929356908</v>
      </c>
      <c r="I74" s="52">
        <f t="shared" si="24"/>
        <v>235.96800929356908</v>
      </c>
      <c r="J74" s="72">
        <f t="shared" si="25"/>
        <v>9.2672263249653879E-3</v>
      </c>
      <c r="K74" s="52">
        <f t="shared" si="26"/>
        <v>460.96800929356908</v>
      </c>
      <c r="L74" s="74">
        <f t="shared" si="27"/>
        <v>8.8146686405976039E-3</v>
      </c>
      <c r="M74" s="50">
        <f t="shared" si="28"/>
        <v>22.511008961929463</v>
      </c>
      <c r="N74" s="52">
        <f t="shared" si="29"/>
        <v>438.45700033163962</v>
      </c>
      <c r="O74" s="52">
        <f t="shared" si="30"/>
        <v>213.45700033163962</v>
      </c>
      <c r="P74" s="80" t="str">
        <f t="shared" si="31"/>
        <v>* 10%</v>
      </c>
      <c r="Q74" s="77">
        <f t="shared" si="32"/>
        <v>247.50000000000003</v>
      </c>
      <c r="R74" s="77">
        <f t="shared" si="33"/>
        <v>22.500000000000028</v>
      </c>
      <c r="S74" s="13" t="s">
        <v>1313</v>
      </c>
      <c r="T74" s="13" t="s">
        <v>882</v>
      </c>
      <c r="U74" s="13" t="s">
        <v>1314</v>
      </c>
      <c r="V74" s="13" t="s">
        <v>29</v>
      </c>
      <c r="W74" s="13" t="s">
        <v>1315</v>
      </c>
      <c r="X74" s="13" t="s">
        <v>1316</v>
      </c>
      <c r="Y74" s="13" t="s">
        <v>886</v>
      </c>
      <c r="Z74" s="13" t="s">
        <v>1317</v>
      </c>
      <c r="AA74" s="13" t="s">
        <v>1318</v>
      </c>
      <c r="AB74" s="13" t="s">
        <v>1319</v>
      </c>
      <c r="AC74" s="51">
        <f t="shared" si="34"/>
        <v>460.96800929356908</v>
      </c>
      <c r="AD74" s="51">
        <f t="shared" si="35"/>
        <v>438.45700033163962</v>
      </c>
      <c r="AE74" s="51">
        <f t="shared" si="36"/>
        <v>247.50000000000003</v>
      </c>
    </row>
    <row r="75" spans="1:31" ht="15" customHeight="1" x14ac:dyDescent="0.25">
      <c r="A75" s="12">
        <v>992</v>
      </c>
      <c r="B75" s="13" t="s">
        <v>1429</v>
      </c>
      <c r="C75" s="19">
        <v>285</v>
      </c>
      <c r="D75" s="41">
        <f t="shared" si="21"/>
        <v>4.5111353815470816E-3</v>
      </c>
      <c r="E75" s="1">
        <v>11516</v>
      </c>
      <c r="F75" s="41">
        <f t="shared" si="22"/>
        <v>1.4110306920005243E-2</v>
      </c>
      <c r="G75" s="50">
        <v>455</v>
      </c>
      <c r="H75" s="52">
        <f t="shared" si="23"/>
        <v>463.1315178305897</v>
      </c>
      <c r="I75" s="52">
        <f t="shared" si="24"/>
        <v>8.1315178305897007</v>
      </c>
      <c r="J75" s="72">
        <f t="shared" si="25"/>
        <v>9.3107211507761651E-3</v>
      </c>
      <c r="K75" s="52">
        <f t="shared" si="26"/>
        <v>463.1315178305897</v>
      </c>
      <c r="L75" s="74">
        <f t="shared" si="27"/>
        <v>8.8560394309137626E-3</v>
      </c>
      <c r="M75" s="50">
        <f t="shared" si="28"/>
        <v>22.616662194006665</v>
      </c>
      <c r="N75" s="52">
        <f t="shared" si="29"/>
        <v>440.51485563658304</v>
      </c>
      <c r="O75" s="52">
        <f t="shared" si="30"/>
        <v>-14.485144363416964</v>
      </c>
      <c r="P75" s="80" t="str">
        <f t="shared" si="31"/>
        <v>SAME</v>
      </c>
      <c r="Q75" s="77">
        <f t="shared" si="32"/>
        <v>440.51485563658304</v>
      </c>
      <c r="R75" s="77">
        <f t="shared" si="33"/>
        <v>-14.485144363416964</v>
      </c>
      <c r="S75" s="13" t="s">
        <v>1430</v>
      </c>
      <c r="T75" s="13" t="s">
        <v>882</v>
      </c>
      <c r="U75" s="13" t="s">
        <v>176</v>
      </c>
      <c r="V75" s="13" t="s">
        <v>19</v>
      </c>
      <c r="W75" s="13" t="s">
        <v>1431</v>
      </c>
      <c r="X75" s="13" t="s">
        <v>910</v>
      </c>
      <c r="Y75" s="13" t="s">
        <v>886</v>
      </c>
      <c r="Z75" s="13" t="s">
        <v>1432</v>
      </c>
      <c r="AA75" s="13" t="s">
        <v>1433</v>
      </c>
      <c r="AB75" s="13" t="s">
        <v>1434</v>
      </c>
      <c r="AC75" s="51">
        <f t="shared" si="34"/>
        <v>463.1315178305897</v>
      </c>
      <c r="AD75" s="51">
        <f t="shared" si="35"/>
        <v>440.51485563658304</v>
      </c>
      <c r="AE75" s="51">
        <f t="shared" si="36"/>
        <v>440.51485563658304</v>
      </c>
    </row>
    <row r="76" spans="1:31" ht="15" customHeight="1" x14ac:dyDescent="0.25">
      <c r="A76" s="12">
        <v>690</v>
      </c>
      <c r="B76" s="13" t="s">
        <v>1264</v>
      </c>
      <c r="C76" s="19">
        <v>642</v>
      </c>
      <c r="D76" s="41">
        <f t="shared" si="21"/>
        <v>1.0161926017379743E-2</v>
      </c>
      <c r="E76" s="1">
        <v>6985</v>
      </c>
      <c r="F76" s="41">
        <f t="shared" si="22"/>
        <v>8.5585701490306209E-3</v>
      </c>
      <c r="G76" s="50">
        <v>691</v>
      </c>
      <c r="H76" s="52">
        <f t="shared" si="23"/>
        <v>465.5950738772051</v>
      </c>
      <c r="I76" s="52">
        <f t="shared" si="24"/>
        <v>-225.4049261227949</v>
      </c>
      <c r="J76" s="72">
        <f t="shared" si="25"/>
        <v>9.3602480832051839E-3</v>
      </c>
      <c r="K76" s="52">
        <f t="shared" si="26"/>
        <v>465.5950738772051</v>
      </c>
      <c r="L76" s="74">
        <f t="shared" si="27"/>
        <v>8.9031477546816836E-3</v>
      </c>
      <c r="M76" s="50">
        <f t="shared" si="28"/>
        <v>22.736968009433099</v>
      </c>
      <c r="N76" s="52">
        <f t="shared" si="29"/>
        <v>442.858105867772</v>
      </c>
      <c r="O76" s="52">
        <f t="shared" si="30"/>
        <v>-248.141894132228</v>
      </c>
      <c r="P76" s="80" t="str">
        <f t="shared" si="31"/>
        <v>SAME</v>
      </c>
      <c r="Q76" s="77">
        <f t="shared" si="32"/>
        <v>442.858105867772</v>
      </c>
      <c r="R76" s="77">
        <f t="shared" si="33"/>
        <v>-248.141894132228</v>
      </c>
      <c r="S76" s="13" t="s">
        <v>1265</v>
      </c>
      <c r="T76" s="13" t="s">
        <v>882</v>
      </c>
      <c r="U76" s="13" t="s">
        <v>142</v>
      </c>
      <c r="V76" s="13" t="s">
        <v>38</v>
      </c>
      <c r="W76" s="13" t="s">
        <v>1266</v>
      </c>
      <c r="X76" s="13" t="s">
        <v>1267</v>
      </c>
      <c r="Y76" s="13" t="s">
        <v>886</v>
      </c>
      <c r="Z76" s="13" t="s">
        <v>1268</v>
      </c>
      <c r="AA76" s="13" t="s">
        <v>1269</v>
      </c>
      <c r="AB76" s="13" t="s">
        <v>34</v>
      </c>
      <c r="AC76" s="51">
        <f t="shared" si="34"/>
        <v>0</v>
      </c>
      <c r="AD76" s="51">
        <f t="shared" si="35"/>
        <v>0</v>
      </c>
      <c r="AE76" s="51">
        <f t="shared" si="36"/>
        <v>0</v>
      </c>
    </row>
    <row r="77" spans="1:31" ht="15" customHeight="1" x14ac:dyDescent="0.25">
      <c r="A77" s="12">
        <v>734</v>
      </c>
      <c r="B77" s="13" t="s">
        <v>1197</v>
      </c>
      <c r="C77" s="19">
        <v>650</v>
      </c>
      <c r="D77" s="41">
        <f t="shared" si="21"/>
        <v>1.028855437896703E-2</v>
      </c>
      <c r="E77" s="1">
        <v>6890</v>
      </c>
      <c r="F77" s="41">
        <f t="shared" si="22"/>
        <v>8.4421686938899038E-3</v>
      </c>
      <c r="G77" s="50">
        <v>691</v>
      </c>
      <c r="H77" s="52">
        <f t="shared" si="23"/>
        <v>465.84942596382706</v>
      </c>
      <c r="I77" s="52">
        <f t="shared" si="24"/>
        <v>-225.15057403617294</v>
      </c>
      <c r="J77" s="72">
        <f t="shared" si="25"/>
        <v>9.3653615364284667E-3</v>
      </c>
      <c r="K77" s="52">
        <f t="shared" si="26"/>
        <v>465.84942596382706</v>
      </c>
      <c r="L77" s="74">
        <f t="shared" si="27"/>
        <v>8.9080114964520778E-3</v>
      </c>
      <c r="M77" s="50">
        <f t="shared" si="28"/>
        <v>22.749389092861918</v>
      </c>
      <c r="N77" s="52">
        <f t="shared" si="29"/>
        <v>443.10003687096514</v>
      </c>
      <c r="O77" s="52">
        <f t="shared" si="30"/>
        <v>-247.89996312903486</v>
      </c>
      <c r="P77" s="80" t="str">
        <f t="shared" si="31"/>
        <v>SAME</v>
      </c>
      <c r="Q77" s="77">
        <f t="shared" si="32"/>
        <v>443.10003687096514</v>
      </c>
      <c r="R77" s="77">
        <f t="shared" si="33"/>
        <v>-247.89996312903486</v>
      </c>
      <c r="S77" s="13" t="s">
        <v>1198</v>
      </c>
      <c r="T77" s="13" t="s">
        <v>882</v>
      </c>
      <c r="U77" s="13" t="s">
        <v>142</v>
      </c>
      <c r="V77" s="13" t="s">
        <v>38</v>
      </c>
      <c r="W77" s="13" t="s">
        <v>1199</v>
      </c>
      <c r="X77" s="13" t="s">
        <v>1200</v>
      </c>
      <c r="Y77" s="13" t="s">
        <v>905</v>
      </c>
      <c r="Z77" s="13" t="s">
        <v>1201</v>
      </c>
      <c r="AA77" s="13" t="s">
        <v>1202</v>
      </c>
      <c r="AB77" s="13" t="s">
        <v>34</v>
      </c>
      <c r="AC77" s="51">
        <f t="shared" si="34"/>
        <v>0</v>
      </c>
      <c r="AD77" s="51">
        <f t="shared" si="35"/>
        <v>0</v>
      </c>
      <c r="AE77" s="51">
        <f t="shared" si="36"/>
        <v>0</v>
      </c>
    </row>
    <row r="78" spans="1:31" ht="15" customHeight="1" x14ac:dyDescent="0.25">
      <c r="A78" s="12">
        <v>994</v>
      </c>
      <c r="B78" s="13" t="s">
        <v>1236</v>
      </c>
      <c r="C78" s="19">
        <v>284</v>
      </c>
      <c r="D78" s="41">
        <f t="shared" si="21"/>
        <v>4.495306836348671E-3</v>
      </c>
      <c r="E78" s="1">
        <v>11702</v>
      </c>
      <c r="F78" s="41">
        <f t="shared" si="22"/>
        <v>1.4338208716386016E-2</v>
      </c>
      <c r="G78" s="50">
        <v>455</v>
      </c>
      <c r="H78" s="52">
        <f t="shared" si="23"/>
        <v>468.40596462804137</v>
      </c>
      <c r="I78" s="52">
        <f t="shared" si="24"/>
        <v>13.405964628041374</v>
      </c>
      <c r="J78" s="72">
        <f t="shared" si="25"/>
        <v>9.416757776367345E-3</v>
      </c>
      <c r="K78" s="52">
        <f t="shared" si="26"/>
        <v>468.40596462804137</v>
      </c>
      <c r="L78" s="74">
        <f t="shared" si="27"/>
        <v>8.9568978415727734E-3</v>
      </c>
      <c r="M78" s="50">
        <f t="shared" si="28"/>
        <v>22.874235641041764</v>
      </c>
      <c r="N78" s="52">
        <f t="shared" si="29"/>
        <v>445.53172898699961</v>
      </c>
      <c r="O78" s="52">
        <f t="shared" si="30"/>
        <v>-9.4682710130003898</v>
      </c>
      <c r="P78" s="80" t="str">
        <f t="shared" si="31"/>
        <v>SAME</v>
      </c>
      <c r="Q78" s="77">
        <f t="shared" si="32"/>
        <v>445.53172898699961</v>
      </c>
      <c r="R78" s="77">
        <f t="shared" si="33"/>
        <v>-9.4682710130003898</v>
      </c>
      <c r="S78" s="13" t="s">
        <v>1237</v>
      </c>
      <c r="T78" s="13" t="s">
        <v>882</v>
      </c>
      <c r="U78" s="13" t="s">
        <v>176</v>
      </c>
      <c r="V78" s="13" t="s">
        <v>19</v>
      </c>
      <c r="W78" s="13" t="s">
        <v>1238</v>
      </c>
      <c r="X78" s="13" t="s">
        <v>1239</v>
      </c>
      <c r="Y78" s="13" t="s">
        <v>886</v>
      </c>
      <c r="Z78" s="13" t="s">
        <v>1240</v>
      </c>
      <c r="AA78" s="13" t="s">
        <v>1241</v>
      </c>
      <c r="AB78" s="13" t="s">
        <v>1242</v>
      </c>
      <c r="AC78" s="51">
        <f t="shared" si="34"/>
        <v>468.40596462804137</v>
      </c>
      <c r="AD78" s="51">
        <f t="shared" si="35"/>
        <v>445.53172898699961</v>
      </c>
      <c r="AE78" s="51">
        <f t="shared" si="36"/>
        <v>445.53172898699961</v>
      </c>
    </row>
    <row r="79" spans="1:31" ht="15" customHeight="1" x14ac:dyDescent="0.25">
      <c r="A79" s="12">
        <v>990</v>
      </c>
      <c r="B79" s="13" t="s">
        <v>1185</v>
      </c>
      <c r="C79" s="19">
        <v>361</v>
      </c>
      <c r="D79" s="41">
        <f t="shared" si="21"/>
        <v>5.7141048166263041E-3</v>
      </c>
      <c r="E79" s="1">
        <v>11370</v>
      </c>
      <c r="F79" s="41">
        <f t="shared" si="22"/>
        <v>1.3931416262631089E-2</v>
      </c>
      <c r="G79" s="50">
        <v>455</v>
      </c>
      <c r="H79" s="52">
        <f t="shared" si="23"/>
        <v>488.60125057288667</v>
      </c>
      <c r="I79" s="52">
        <f t="shared" si="24"/>
        <v>33.60125057288667</v>
      </c>
      <c r="J79" s="72">
        <f t="shared" si="25"/>
        <v>9.8227605396286975E-3</v>
      </c>
      <c r="K79" s="52">
        <f t="shared" si="26"/>
        <v>488.60125057288667</v>
      </c>
      <c r="L79" s="74">
        <f t="shared" si="27"/>
        <v>9.3430737802864729E-3</v>
      </c>
      <c r="M79" s="50">
        <f t="shared" si="28"/>
        <v>23.860456493091419</v>
      </c>
      <c r="N79" s="52">
        <f t="shared" si="29"/>
        <v>464.74079407979525</v>
      </c>
      <c r="O79" s="52">
        <f t="shared" si="30"/>
        <v>9.7407940797952506</v>
      </c>
      <c r="P79" s="80" t="str">
        <f t="shared" si="31"/>
        <v>SAME</v>
      </c>
      <c r="Q79" s="77">
        <f t="shared" si="32"/>
        <v>464.74079407979525</v>
      </c>
      <c r="R79" s="77">
        <f t="shared" si="33"/>
        <v>9.7407940797952506</v>
      </c>
      <c r="S79" s="13" t="s">
        <v>1186</v>
      </c>
      <c r="T79" s="13" t="s">
        <v>882</v>
      </c>
      <c r="U79" s="13" t="s">
        <v>176</v>
      </c>
      <c r="V79" s="13" t="s">
        <v>19</v>
      </c>
      <c r="W79" s="13" t="s">
        <v>1187</v>
      </c>
      <c r="X79" s="13" t="s">
        <v>1188</v>
      </c>
      <c r="Y79" s="13" t="s">
        <v>924</v>
      </c>
      <c r="Z79" s="13" t="s">
        <v>1189</v>
      </c>
      <c r="AA79" s="13" t="s">
        <v>1190</v>
      </c>
      <c r="AB79" s="13" t="s">
        <v>1191</v>
      </c>
      <c r="AC79" s="51">
        <f t="shared" si="34"/>
        <v>488.60125057288667</v>
      </c>
      <c r="AD79" s="51">
        <f t="shared" si="35"/>
        <v>464.74079407979525</v>
      </c>
      <c r="AE79" s="51">
        <f t="shared" si="36"/>
        <v>464.74079407979525</v>
      </c>
    </row>
    <row r="80" spans="1:31" ht="15" customHeight="1" x14ac:dyDescent="0.25">
      <c r="A80" s="12">
        <v>1315</v>
      </c>
      <c r="B80" s="13" t="s">
        <v>1481</v>
      </c>
      <c r="C80" s="19">
        <v>478</v>
      </c>
      <c r="D80" s="41">
        <f t="shared" si="21"/>
        <v>7.5660446048403688E-3</v>
      </c>
      <c r="E80" s="1">
        <v>10217</v>
      </c>
      <c r="F80" s="41">
        <f t="shared" si="22"/>
        <v>1.2518670180765334E-2</v>
      </c>
      <c r="G80" s="50">
        <v>455</v>
      </c>
      <c r="H80" s="52">
        <f t="shared" si="23"/>
        <v>499.52438126001823</v>
      </c>
      <c r="I80" s="52">
        <f t="shared" si="24"/>
        <v>44.524381260018231</v>
      </c>
      <c r="J80" s="72">
        <f t="shared" si="25"/>
        <v>1.0042357392802853E-2</v>
      </c>
      <c r="K80" s="52">
        <f t="shared" si="26"/>
        <v>499.52438126001823</v>
      </c>
      <c r="L80" s="74">
        <f t="shared" si="27"/>
        <v>9.5519467944302581E-3</v>
      </c>
      <c r="M80" s="50">
        <f t="shared" si="28"/>
        <v>24.3938789602322</v>
      </c>
      <c r="N80" s="52">
        <f t="shared" si="29"/>
        <v>475.13050229978603</v>
      </c>
      <c r="O80" s="52">
        <f t="shared" si="30"/>
        <v>20.130502299786031</v>
      </c>
      <c r="P80" s="80" t="str">
        <f t="shared" si="31"/>
        <v>SAME</v>
      </c>
      <c r="Q80" s="77">
        <f t="shared" si="32"/>
        <v>475.13050229978603</v>
      </c>
      <c r="R80" s="77">
        <f t="shared" si="33"/>
        <v>20.130502299786031</v>
      </c>
      <c r="S80" s="13" t="s">
        <v>1482</v>
      </c>
      <c r="T80" s="13" t="s">
        <v>882</v>
      </c>
      <c r="U80" s="13" t="s">
        <v>769</v>
      </c>
      <c r="V80" s="13" t="s">
        <v>29</v>
      </c>
      <c r="W80" s="13" t="s">
        <v>1419</v>
      </c>
      <c r="X80" s="13" t="s">
        <v>1483</v>
      </c>
      <c r="Y80" s="13" t="s">
        <v>886</v>
      </c>
      <c r="Z80" s="13" t="s">
        <v>1484</v>
      </c>
      <c r="AA80" s="13" t="s">
        <v>1485</v>
      </c>
      <c r="AB80" s="13" t="s">
        <v>34</v>
      </c>
      <c r="AC80" s="51">
        <f t="shared" si="34"/>
        <v>0</v>
      </c>
      <c r="AD80" s="51">
        <f t="shared" si="35"/>
        <v>0</v>
      </c>
      <c r="AE80" s="51">
        <f t="shared" si="36"/>
        <v>0</v>
      </c>
    </row>
    <row r="81" spans="1:31" ht="15" customHeight="1" x14ac:dyDescent="0.25">
      <c r="A81" s="12">
        <v>1631</v>
      </c>
      <c r="B81" s="13" t="s">
        <v>1252</v>
      </c>
      <c r="C81" s="18">
        <v>355</v>
      </c>
      <c r="D81" s="41">
        <f t="shared" si="21"/>
        <v>5.619133545435839E-3</v>
      </c>
      <c r="E81" s="1">
        <v>12151</v>
      </c>
      <c r="F81" s="41">
        <f t="shared" si="22"/>
        <v>1.48883587517353E-2</v>
      </c>
      <c r="G81" s="50">
        <v>455</v>
      </c>
      <c r="H81" s="52">
        <f t="shared" si="23"/>
        <v>510.03922685925608</v>
      </c>
      <c r="I81" s="52">
        <f t="shared" si="24"/>
        <v>55.039226859256075</v>
      </c>
      <c r="J81" s="72">
        <f t="shared" si="25"/>
        <v>1.025374614858557E-2</v>
      </c>
      <c r="K81" s="52">
        <f t="shared" si="26"/>
        <v>510.03922685925608</v>
      </c>
      <c r="L81" s="74">
        <f t="shared" si="27"/>
        <v>9.7530125471413116E-3</v>
      </c>
      <c r="M81" s="50">
        <f t="shared" si="28"/>
        <v>24.907363147302988</v>
      </c>
      <c r="N81" s="52">
        <f t="shared" si="29"/>
        <v>485.13186371195309</v>
      </c>
      <c r="O81" s="52">
        <f t="shared" si="30"/>
        <v>30.131863711953088</v>
      </c>
      <c r="P81" s="80" t="str">
        <f t="shared" si="31"/>
        <v>SAME</v>
      </c>
      <c r="Q81" s="77">
        <f t="shared" si="32"/>
        <v>485.13186371195309</v>
      </c>
      <c r="R81" s="77">
        <f t="shared" si="33"/>
        <v>30.131863711953088</v>
      </c>
      <c r="S81" s="13" t="s">
        <v>1253</v>
      </c>
      <c r="T81" s="13" t="s">
        <v>882</v>
      </c>
      <c r="U81" s="13" t="s">
        <v>521</v>
      </c>
      <c r="V81" s="13" t="s">
        <v>70</v>
      </c>
      <c r="W81" s="13" t="s">
        <v>1254</v>
      </c>
      <c r="X81" s="13" t="s">
        <v>1255</v>
      </c>
      <c r="Y81" s="13" t="s">
        <v>905</v>
      </c>
      <c r="Z81" s="13" t="s">
        <v>1256</v>
      </c>
      <c r="AA81" s="13" t="s">
        <v>1257</v>
      </c>
      <c r="AB81" s="13" t="s">
        <v>1258</v>
      </c>
      <c r="AC81" s="51">
        <f t="shared" si="34"/>
        <v>510.03922685925608</v>
      </c>
      <c r="AD81" s="51">
        <f t="shared" si="35"/>
        <v>485.13186371195309</v>
      </c>
      <c r="AE81" s="51">
        <f t="shared" si="36"/>
        <v>485.13186371195309</v>
      </c>
    </row>
    <row r="82" spans="1:31" ht="15" customHeight="1" x14ac:dyDescent="0.25">
      <c r="A82" s="12">
        <v>754</v>
      </c>
      <c r="B82" s="13" t="s">
        <v>1326</v>
      </c>
      <c r="C82" s="19">
        <v>494</v>
      </c>
      <c r="D82" s="41">
        <f t="shared" si="21"/>
        <v>7.8193013280149423E-3</v>
      </c>
      <c r="E82" s="1">
        <v>10537</v>
      </c>
      <c r="F82" s="41">
        <f t="shared" si="22"/>
        <v>1.2910759292818276E-2</v>
      </c>
      <c r="G82" s="50">
        <v>455</v>
      </c>
      <c r="H82" s="52">
        <f t="shared" si="23"/>
        <v>515.57469526655757</v>
      </c>
      <c r="I82" s="52">
        <f t="shared" si="24"/>
        <v>60.574695266557569</v>
      </c>
      <c r="J82" s="72">
        <f t="shared" si="25"/>
        <v>1.0365030310416612E-2</v>
      </c>
      <c r="K82" s="52">
        <f t="shared" si="26"/>
        <v>515.57469526655757</v>
      </c>
      <c r="L82" s="74">
        <f t="shared" si="27"/>
        <v>9.858862234748994E-3</v>
      </c>
      <c r="M82" s="50">
        <f t="shared" si="28"/>
        <v>25.177683378670451</v>
      </c>
      <c r="N82" s="52">
        <f t="shared" si="29"/>
        <v>490.39701188788712</v>
      </c>
      <c r="O82" s="52">
        <f t="shared" si="30"/>
        <v>35.397011887887118</v>
      </c>
      <c r="P82" s="80" t="str">
        <f t="shared" si="31"/>
        <v>SAME</v>
      </c>
      <c r="Q82" s="77">
        <f t="shared" si="32"/>
        <v>490.39701188788712</v>
      </c>
      <c r="R82" s="77">
        <f t="shared" si="33"/>
        <v>35.397011887887118</v>
      </c>
      <c r="S82" s="13" t="s">
        <v>1327</v>
      </c>
      <c r="T82" s="13" t="s">
        <v>882</v>
      </c>
      <c r="U82" s="13" t="s">
        <v>353</v>
      </c>
      <c r="V82" s="13" t="s">
        <v>70</v>
      </c>
      <c r="W82" s="13" t="s">
        <v>274</v>
      </c>
      <c r="X82" s="13" t="s">
        <v>1328</v>
      </c>
      <c r="Y82" s="13" t="s">
        <v>886</v>
      </c>
      <c r="Z82" s="13" t="s">
        <v>1329</v>
      </c>
      <c r="AA82" s="13" t="s">
        <v>1330</v>
      </c>
      <c r="AB82" s="13" t="s">
        <v>1331</v>
      </c>
      <c r="AC82" s="51">
        <f t="shared" si="34"/>
        <v>515.57469526655757</v>
      </c>
      <c r="AD82" s="51">
        <f t="shared" si="35"/>
        <v>490.39701188788712</v>
      </c>
      <c r="AE82" s="51">
        <f t="shared" si="36"/>
        <v>490.39701188788712</v>
      </c>
    </row>
    <row r="83" spans="1:31" ht="15" customHeight="1" x14ac:dyDescent="0.25">
      <c r="A83" s="12">
        <v>742</v>
      </c>
      <c r="B83" s="13" t="s">
        <v>1033</v>
      </c>
      <c r="C83" s="19">
        <v>741</v>
      </c>
      <c r="D83" s="41">
        <f t="shared" si="21"/>
        <v>1.1728951992022413E-2</v>
      </c>
      <c r="E83" s="1">
        <v>7808</v>
      </c>
      <c r="F83" s="41">
        <f t="shared" si="22"/>
        <v>9.5669743340917809E-3</v>
      </c>
      <c r="G83" s="50">
        <v>691</v>
      </c>
      <c r="H83" s="52">
        <f t="shared" si="23"/>
        <v>529.64826909242652</v>
      </c>
      <c r="I83" s="52">
        <f t="shared" si="24"/>
        <v>-161.35173090757348</v>
      </c>
      <c r="J83" s="72">
        <f t="shared" si="25"/>
        <v>1.0647963163057099E-2</v>
      </c>
      <c r="K83" s="52">
        <f t="shared" si="26"/>
        <v>529.64826909242652</v>
      </c>
      <c r="L83" s="74">
        <f t="shared" si="27"/>
        <v>1.0127978284806641E-2</v>
      </c>
      <c r="M83" s="50">
        <f t="shared" si="28"/>
        <v>25.864955250325977</v>
      </c>
      <c r="N83" s="52">
        <f t="shared" si="29"/>
        <v>503.78331384210054</v>
      </c>
      <c r="O83" s="52">
        <f t="shared" si="30"/>
        <v>-187.21668615789946</v>
      </c>
      <c r="P83" s="80" t="str">
        <f t="shared" si="31"/>
        <v>SAME</v>
      </c>
      <c r="Q83" s="77">
        <f t="shared" si="32"/>
        <v>503.78331384210054</v>
      </c>
      <c r="R83" s="77">
        <f t="shared" si="33"/>
        <v>-187.21668615789946</v>
      </c>
      <c r="S83" s="13" t="s">
        <v>1034</v>
      </c>
      <c r="T83" s="13" t="s">
        <v>882</v>
      </c>
      <c r="U83" s="13" t="s">
        <v>142</v>
      </c>
      <c r="V83" s="13" t="s">
        <v>38</v>
      </c>
      <c r="W83" s="13" t="s">
        <v>1035</v>
      </c>
      <c r="X83" s="13" t="s">
        <v>1036</v>
      </c>
      <c r="Y83" s="13" t="s">
        <v>886</v>
      </c>
      <c r="Z83" s="13" t="s">
        <v>1037</v>
      </c>
      <c r="AA83" s="13" t="s">
        <v>1038</v>
      </c>
      <c r="AB83" s="13" t="s">
        <v>34</v>
      </c>
      <c r="AC83" s="51">
        <f t="shared" si="34"/>
        <v>0</v>
      </c>
      <c r="AD83" s="51">
        <f t="shared" si="35"/>
        <v>0</v>
      </c>
      <c r="AE83" s="51">
        <f t="shared" si="36"/>
        <v>0</v>
      </c>
    </row>
    <row r="84" spans="1:31" ht="15" customHeight="1" x14ac:dyDescent="0.25">
      <c r="A84" s="12">
        <v>1240</v>
      </c>
      <c r="B84" s="13" t="s">
        <v>1338</v>
      </c>
      <c r="C84" s="18">
        <v>439</v>
      </c>
      <c r="D84" s="41">
        <f t="shared" si="21"/>
        <v>6.948731342102347E-3</v>
      </c>
      <c r="E84" s="1">
        <v>11733</v>
      </c>
      <c r="F84" s="41">
        <f t="shared" si="22"/>
        <v>1.4376192349116145E-2</v>
      </c>
      <c r="G84" s="50">
        <v>455</v>
      </c>
      <c r="H84" s="52">
        <f t="shared" si="23"/>
        <v>530.36945886367857</v>
      </c>
      <c r="I84" s="52">
        <f t="shared" si="24"/>
        <v>75.369458863678574</v>
      </c>
      <c r="J84" s="72">
        <f t="shared" si="25"/>
        <v>1.0662461845609247E-2</v>
      </c>
      <c r="K84" s="52">
        <f t="shared" si="26"/>
        <v>530.36945886367857</v>
      </c>
      <c r="L84" s="74">
        <f t="shared" si="27"/>
        <v>1.0141768935637958E-2</v>
      </c>
      <c r="M84" s="50">
        <f t="shared" si="28"/>
        <v>25.900173983679736</v>
      </c>
      <c r="N84" s="52">
        <f t="shared" si="29"/>
        <v>504.46928487999884</v>
      </c>
      <c r="O84" s="52">
        <f t="shared" si="30"/>
        <v>49.469284879998838</v>
      </c>
      <c r="P84" s="80" t="str">
        <f t="shared" si="31"/>
        <v>* 10%</v>
      </c>
      <c r="Q84" s="77">
        <f t="shared" si="32"/>
        <v>500.50000000000006</v>
      </c>
      <c r="R84" s="77">
        <f t="shared" si="33"/>
        <v>45.500000000000057</v>
      </c>
      <c r="S84" s="13" t="s">
        <v>1339</v>
      </c>
      <c r="T84" s="13" t="s">
        <v>882</v>
      </c>
      <c r="U84" s="13" t="s">
        <v>611</v>
      </c>
      <c r="V84" s="13" t="s">
        <v>29</v>
      </c>
      <c r="W84" s="13" t="s">
        <v>1340</v>
      </c>
      <c r="X84" s="13" t="s">
        <v>1341</v>
      </c>
      <c r="Y84" s="13" t="s">
        <v>905</v>
      </c>
      <c r="Z84" s="13" t="s">
        <v>1342</v>
      </c>
      <c r="AA84" s="13" t="s">
        <v>1343</v>
      </c>
      <c r="AB84" s="13" t="s">
        <v>1344</v>
      </c>
      <c r="AC84" s="51">
        <f t="shared" si="34"/>
        <v>530.36945886367857</v>
      </c>
      <c r="AD84" s="51">
        <f t="shared" si="35"/>
        <v>504.46928487999884</v>
      </c>
      <c r="AE84" s="51">
        <f t="shared" si="36"/>
        <v>500.50000000000006</v>
      </c>
    </row>
    <row r="85" spans="1:31" ht="15" customHeight="1" x14ac:dyDescent="0.25">
      <c r="A85" s="12">
        <v>712</v>
      </c>
      <c r="B85" s="13" t="s">
        <v>1122</v>
      </c>
      <c r="C85" s="18">
        <v>226</v>
      </c>
      <c r="D85" s="41">
        <f t="shared" si="21"/>
        <v>3.5772512148408439E-3</v>
      </c>
      <c r="E85" s="1">
        <v>14508</v>
      </c>
      <c r="F85" s="41">
        <f t="shared" si="22"/>
        <v>1.777634011770025E-2</v>
      </c>
      <c r="G85" s="50">
        <v>225</v>
      </c>
      <c r="H85" s="52">
        <f t="shared" si="23"/>
        <v>531.0824481167856</v>
      </c>
      <c r="I85" s="52">
        <f t="shared" si="24"/>
        <v>306.0824481167856</v>
      </c>
      <c r="J85" s="72">
        <f t="shared" si="25"/>
        <v>1.0676795666270548E-2</v>
      </c>
      <c r="K85" s="52">
        <f t="shared" si="26"/>
        <v>531.0824481167856</v>
      </c>
      <c r="L85" s="74">
        <f t="shared" si="27"/>
        <v>1.0155402775478769E-2</v>
      </c>
      <c r="M85" s="50">
        <f t="shared" si="28"/>
        <v>25.934992251201265</v>
      </c>
      <c r="N85" s="52">
        <f t="shared" si="29"/>
        <v>505.14745586558433</v>
      </c>
      <c r="O85" s="52">
        <f t="shared" si="30"/>
        <v>280.14745586558433</v>
      </c>
      <c r="P85" s="80" t="str">
        <f t="shared" si="31"/>
        <v>* 10%</v>
      </c>
      <c r="Q85" s="77">
        <f t="shared" si="32"/>
        <v>247.50000000000003</v>
      </c>
      <c r="R85" s="77">
        <f t="shared" si="33"/>
        <v>22.500000000000028</v>
      </c>
      <c r="S85" s="13" t="s">
        <v>1123</v>
      </c>
      <c r="T85" s="13" t="s">
        <v>882</v>
      </c>
      <c r="U85" s="13" t="s">
        <v>1124</v>
      </c>
      <c r="V85" s="13" t="s">
        <v>70</v>
      </c>
      <c r="W85" s="13" t="s">
        <v>1125</v>
      </c>
      <c r="X85" s="13" t="s">
        <v>1126</v>
      </c>
      <c r="Y85" s="13" t="s">
        <v>1127</v>
      </c>
      <c r="Z85" s="13" t="s">
        <v>1128</v>
      </c>
      <c r="AA85" s="13" t="s">
        <v>1129</v>
      </c>
      <c r="AB85" s="13" t="s">
        <v>34</v>
      </c>
      <c r="AC85" s="51">
        <f t="shared" si="34"/>
        <v>0</v>
      </c>
      <c r="AD85" s="51">
        <f t="shared" si="35"/>
        <v>0</v>
      </c>
      <c r="AE85" s="51">
        <f t="shared" si="36"/>
        <v>0</v>
      </c>
    </row>
    <row r="86" spans="1:31" ht="15" customHeight="1" x14ac:dyDescent="0.25">
      <c r="A86" s="12">
        <v>1257</v>
      </c>
      <c r="B86" s="13" t="s">
        <v>1243</v>
      </c>
      <c r="C86" s="18">
        <v>281</v>
      </c>
      <c r="D86" s="41">
        <f t="shared" si="21"/>
        <v>4.4478212007534384E-3</v>
      </c>
      <c r="E86" s="1">
        <v>13952</v>
      </c>
      <c r="F86" s="41">
        <f t="shared" si="22"/>
        <v>1.7095085285508262E-2</v>
      </c>
      <c r="G86" s="50">
        <v>455</v>
      </c>
      <c r="H86" s="52">
        <f t="shared" si="23"/>
        <v>535.79088117321157</v>
      </c>
      <c r="I86" s="52">
        <f t="shared" si="24"/>
        <v>80.790881173211574</v>
      </c>
      <c r="J86" s="72">
        <f t="shared" si="25"/>
        <v>1.0771453243130853E-2</v>
      </c>
      <c r="K86" s="52">
        <f t="shared" si="26"/>
        <v>535.79088117321157</v>
      </c>
      <c r="L86" s="74">
        <f t="shared" si="27"/>
        <v>1.0245437824271926E-2</v>
      </c>
      <c r="M86" s="50">
        <f t="shared" si="28"/>
        <v>26.164924863861927</v>
      </c>
      <c r="N86" s="52">
        <f t="shared" si="29"/>
        <v>509.62595630934965</v>
      </c>
      <c r="O86" s="52">
        <f t="shared" si="30"/>
        <v>54.625956309349647</v>
      </c>
      <c r="P86" s="80" t="str">
        <f t="shared" si="31"/>
        <v>* 10%</v>
      </c>
      <c r="Q86" s="77">
        <f t="shared" si="32"/>
        <v>500.50000000000006</v>
      </c>
      <c r="R86" s="77">
        <f t="shared" si="33"/>
        <v>45.500000000000057</v>
      </c>
      <c r="S86" s="13" t="s">
        <v>1244</v>
      </c>
      <c r="T86" s="13" t="s">
        <v>882</v>
      </c>
      <c r="U86" s="13" t="s">
        <v>581</v>
      </c>
      <c r="V86" s="13" t="s">
        <v>29</v>
      </c>
      <c r="W86" s="13" t="s">
        <v>1245</v>
      </c>
      <c r="X86" s="13" t="s">
        <v>1246</v>
      </c>
      <c r="Y86" s="13" t="s">
        <v>158</v>
      </c>
      <c r="Z86" s="13" t="s">
        <v>1247</v>
      </c>
      <c r="AA86" s="13" t="s">
        <v>1248</v>
      </c>
      <c r="AB86" s="13" t="s">
        <v>34</v>
      </c>
      <c r="AC86" s="51">
        <f t="shared" si="34"/>
        <v>0</v>
      </c>
      <c r="AD86" s="51">
        <f t="shared" si="35"/>
        <v>0</v>
      </c>
      <c r="AE86" s="51">
        <f t="shared" si="36"/>
        <v>0</v>
      </c>
    </row>
    <row r="87" spans="1:31" ht="15" customHeight="1" x14ac:dyDescent="0.25">
      <c r="A87" s="12">
        <v>926</v>
      </c>
      <c r="B87" s="13" t="s">
        <v>1022</v>
      </c>
      <c r="C87" s="19">
        <v>506</v>
      </c>
      <c r="D87" s="41">
        <f t="shared" si="21"/>
        <v>8.0092438703958727E-3</v>
      </c>
      <c r="E87" s="1">
        <v>11693</v>
      </c>
      <c r="F87" s="41">
        <f t="shared" si="22"/>
        <v>1.4327181210109528E-2</v>
      </c>
      <c r="G87" s="50">
        <v>691</v>
      </c>
      <c r="H87" s="52">
        <f t="shared" si="23"/>
        <v>555.52638098185116</v>
      </c>
      <c r="I87" s="52">
        <f t="shared" si="24"/>
        <v>-135.47361901814884</v>
      </c>
      <c r="J87" s="72">
        <f t="shared" si="25"/>
        <v>1.1168212540252702E-2</v>
      </c>
      <c r="K87" s="52">
        <f t="shared" si="26"/>
        <v>555.52638098185116</v>
      </c>
      <c r="L87" s="74">
        <f t="shared" si="27"/>
        <v>1.0622821694220583E-2</v>
      </c>
      <c r="M87" s="50">
        <f t="shared" si="28"/>
        <v>27.128692422789186</v>
      </c>
      <c r="N87" s="52">
        <f t="shared" si="29"/>
        <v>528.39768855906198</v>
      </c>
      <c r="O87" s="52">
        <f t="shared" si="30"/>
        <v>-162.60231144093802</v>
      </c>
      <c r="P87" s="80" t="str">
        <f t="shared" si="31"/>
        <v>SAME</v>
      </c>
      <c r="Q87" s="77">
        <f t="shared" si="32"/>
        <v>528.39768855906198</v>
      </c>
      <c r="R87" s="77">
        <f t="shared" si="33"/>
        <v>-162.60231144093802</v>
      </c>
      <c r="S87" s="13" t="s">
        <v>1023</v>
      </c>
      <c r="T87" s="13" t="s">
        <v>882</v>
      </c>
      <c r="U87" s="13" t="s">
        <v>114</v>
      </c>
      <c r="V87" s="13" t="s">
        <v>19</v>
      </c>
      <c r="W87" s="13" t="s">
        <v>493</v>
      </c>
      <c r="X87" s="13" t="s">
        <v>1024</v>
      </c>
      <c r="Y87" s="13" t="s">
        <v>886</v>
      </c>
      <c r="Z87" s="13" t="s">
        <v>1025</v>
      </c>
      <c r="AA87" s="13" t="s">
        <v>1026</v>
      </c>
      <c r="AB87" s="13" t="s">
        <v>34</v>
      </c>
      <c r="AC87" s="51">
        <f t="shared" si="34"/>
        <v>0</v>
      </c>
      <c r="AD87" s="51">
        <f t="shared" si="35"/>
        <v>0</v>
      </c>
      <c r="AE87" s="51">
        <f t="shared" si="36"/>
        <v>0</v>
      </c>
    </row>
    <row r="88" spans="1:31" ht="15" customHeight="1" x14ac:dyDescent="0.25">
      <c r="A88" s="12">
        <v>1527</v>
      </c>
      <c r="B88" s="13" t="s">
        <v>1486</v>
      </c>
      <c r="C88" s="18">
        <v>406</v>
      </c>
      <c r="D88" s="41">
        <f t="shared" si="21"/>
        <v>6.4263893505547903E-3</v>
      </c>
      <c r="E88" s="1">
        <v>14346</v>
      </c>
      <c r="F88" s="41">
        <f t="shared" si="22"/>
        <v>1.7577845004723449E-2</v>
      </c>
      <c r="G88" s="50">
        <v>455</v>
      </c>
      <c r="H88" s="52">
        <f t="shared" si="23"/>
        <v>597.0062528612217</v>
      </c>
      <c r="I88" s="52">
        <f t="shared" si="24"/>
        <v>142.0062528612217</v>
      </c>
      <c r="J88" s="72">
        <f t="shared" si="25"/>
        <v>1.2002117177639122E-2</v>
      </c>
      <c r="K88" s="52">
        <f t="shared" si="26"/>
        <v>597.0062528612217</v>
      </c>
      <c r="L88" s="74">
        <f t="shared" si="27"/>
        <v>1.1416003256714305E-2</v>
      </c>
      <c r="M88" s="50">
        <f t="shared" si="28"/>
        <v>29.154329232265809</v>
      </c>
      <c r="N88" s="52">
        <f t="shared" si="29"/>
        <v>567.85192362895589</v>
      </c>
      <c r="O88" s="52">
        <f t="shared" si="30"/>
        <v>112.85192362895589</v>
      </c>
      <c r="P88" s="80" t="str">
        <f t="shared" si="31"/>
        <v>* 10%</v>
      </c>
      <c r="Q88" s="77">
        <f t="shared" si="32"/>
        <v>500.50000000000006</v>
      </c>
      <c r="R88" s="77">
        <f t="shared" si="33"/>
        <v>45.500000000000057</v>
      </c>
      <c r="S88" s="13" t="s">
        <v>1487</v>
      </c>
      <c r="T88" s="13" t="s">
        <v>882</v>
      </c>
      <c r="U88" s="13" t="s">
        <v>1488</v>
      </c>
      <c r="V88" s="13" t="s">
        <v>70</v>
      </c>
      <c r="W88" s="13" t="s">
        <v>1489</v>
      </c>
      <c r="X88" s="13" t="s">
        <v>1490</v>
      </c>
      <c r="Y88" s="13" t="s">
        <v>886</v>
      </c>
      <c r="Z88" s="13" t="s">
        <v>1491</v>
      </c>
      <c r="AA88" s="13" t="s">
        <v>1492</v>
      </c>
      <c r="AB88" s="13" t="s">
        <v>1493</v>
      </c>
      <c r="AC88" s="51">
        <f t="shared" si="34"/>
        <v>597.0062528612217</v>
      </c>
      <c r="AD88" s="51">
        <f t="shared" si="35"/>
        <v>567.85192362895589</v>
      </c>
      <c r="AE88" s="51">
        <f t="shared" si="36"/>
        <v>500.50000000000006</v>
      </c>
    </row>
    <row r="89" spans="1:31" ht="15" customHeight="1" x14ac:dyDescent="0.25">
      <c r="A89" s="12">
        <v>1302</v>
      </c>
      <c r="B89" s="13" t="s">
        <v>1203</v>
      </c>
      <c r="C89" s="19">
        <v>614</v>
      </c>
      <c r="D89" s="41">
        <f t="shared" si="21"/>
        <v>9.7187267518242405E-3</v>
      </c>
      <c r="E89" s="1">
        <v>12872</v>
      </c>
      <c r="F89" s="41">
        <f t="shared" si="22"/>
        <v>1.5771784532329584E-2</v>
      </c>
      <c r="G89" s="50">
        <v>691</v>
      </c>
      <c r="H89" s="52">
        <f t="shared" si="23"/>
        <v>633.97125690547637</v>
      </c>
      <c r="I89" s="52">
        <f t="shared" si="24"/>
        <v>-57.028743094523634</v>
      </c>
      <c r="J89" s="72">
        <f t="shared" si="25"/>
        <v>1.2745255642076915E-2</v>
      </c>
      <c r="K89" s="52">
        <f t="shared" si="26"/>
        <v>633.97125690547637</v>
      </c>
      <c r="L89" s="74">
        <f t="shared" si="27"/>
        <v>1.2122851140687414E-2</v>
      </c>
      <c r="M89" s="50">
        <f t="shared" si="28"/>
        <v>30.959486033912754</v>
      </c>
      <c r="N89" s="52">
        <f t="shared" si="29"/>
        <v>603.01177087156361</v>
      </c>
      <c r="O89" s="52">
        <f t="shared" si="30"/>
        <v>-87.988229128436387</v>
      </c>
      <c r="P89" s="80" t="str">
        <f t="shared" si="31"/>
        <v>SAME</v>
      </c>
      <c r="Q89" s="77">
        <f t="shared" si="32"/>
        <v>603.01177087156361</v>
      </c>
      <c r="R89" s="77">
        <f t="shared" si="33"/>
        <v>-87.988229128436387</v>
      </c>
      <c r="S89" s="13" t="s">
        <v>1204</v>
      </c>
      <c r="T89" s="13" t="s">
        <v>882</v>
      </c>
      <c r="U89" s="13" t="s">
        <v>500</v>
      </c>
      <c r="V89" s="13" t="s">
        <v>29</v>
      </c>
      <c r="W89" s="13" t="s">
        <v>1169</v>
      </c>
      <c r="X89" s="13" t="s">
        <v>1205</v>
      </c>
      <c r="Y89" s="13" t="s">
        <v>886</v>
      </c>
      <c r="Z89" s="13" t="s">
        <v>1206</v>
      </c>
      <c r="AA89" s="13" t="s">
        <v>1207</v>
      </c>
      <c r="AB89" s="13" t="s">
        <v>1208</v>
      </c>
      <c r="AC89" s="51">
        <f t="shared" si="34"/>
        <v>633.97125690547637</v>
      </c>
      <c r="AD89" s="51">
        <f t="shared" si="35"/>
        <v>603.01177087156361</v>
      </c>
      <c r="AE89" s="51">
        <f t="shared" si="36"/>
        <v>603.01177087156361</v>
      </c>
    </row>
    <row r="90" spans="1:31" ht="15" customHeight="1" x14ac:dyDescent="0.25">
      <c r="A90" s="12">
        <v>993</v>
      </c>
      <c r="B90" s="13" t="s">
        <v>1141</v>
      </c>
      <c r="C90" s="19">
        <v>555</v>
      </c>
      <c r="D90" s="41">
        <f t="shared" si="21"/>
        <v>8.784842585118002E-3</v>
      </c>
      <c r="E90" s="1">
        <v>13824</v>
      </c>
      <c r="F90" s="41">
        <f t="shared" si="22"/>
        <v>1.6938249640687086E-2</v>
      </c>
      <c r="G90" s="50">
        <v>691</v>
      </c>
      <c r="H90" s="52">
        <f t="shared" si="23"/>
        <v>639.75574785849108</v>
      </c>
      <c r="I90" s="52">
        <f t="shared" si="24"/>
        <v>-51.244252141508923</v>
      </c>
      <c r="J90" s="72">
        <f t="shared" si="25"/>
        <v>1.2861546112902545E-2</v>
      </c>
      <c r="K90" s="52">
        <f t="shared" si="26"/>
        <v>639.75574785849108</v>
      </c>
      <c r="L90" s="74">
        <f t="shared" si="27"/>
        <v>1.223346265814065E-2</v>
      </c>
      <c r="M90" s="50">
        <f t="shared" si="28"/>
        <v>31.241967084784505</v>
      </c>
      <c r="N90" s="52">
        <f t="shared" si="29"/>
        <v>608.51378077370657</v>
      </c>
      <c r="O90" s="52">
        <f t="shared" si="30"/>
        <v>-82.486219226293429</v>
      </c>
      <c r="P90" s="80" t="str">
        <f t="shared" si="31"/>
        <v>SAME</v>
      </c>
      <c r="Q90" s="77">
        <f t="shared" si="32"/>
        <v>608.51378077370657</v>
      </c>
      <c r="R90" s="77">
        <f t="shared" si="33"/>
        <v>-82.486219226293429</v>
      </c>
      <c r="S90" s="13" t="s">
        <v>1142</v>
      </c>
      <c r="T90" s="13" t="s">
        <v>882</v>
      </c>
      <c r="U90" s="13" t="s">
        <v>176</v>
      </c>
      <c r="V90" s="13" t="s">
        <v>19</v>
      </c>
      <c r="W90" s="13" t="s">
        <v>1143</v>
      </c>
      <c r="X90" s="13" t="s">
        <v>1144</v>
      </c>
      <c r="Y90" s="13" t="s">
        <v>1084</v>
      </c>
      <c r="Z90" s="13" t="s">
        <v>1145</v>
      </c>
      <c r="AA90" s="13" t="s">
        <v>1146</v>
      </c>
      <c r="AB90" s="13" t="s">
        <v>1147</v>
      </c>
      <c r="AC90" s="51">
        <f t="shared" si="34"/>
        <v>639.75574785849108</v>
      </c>
      <c r="AD90" s="51">
        <f t="shared" si="35"/>
        <v>608.51378077370657</v>
      </c>
      <c r="AE90" s="51">
        <f t="shared" si="36"/>
        <v>608.51378077370657</v>
      </c>
    </row>
    <row r="91" spans="1:31" ht="15" customHeight="1" x14ac:dyDescent="0.25">
      <c r="A91" s="12">
        <v>991</v>
      </c>
      <c r="B91" s="13" t="s">
        <v>1148</v>
      </c>
      <c r="C91" s="19">
        <v>457</v>
      </c>
      <c r="D91" s="41">
        <f t="shared" si="21"/>
        <v>7.2336451556737416E-3</v>
      </c>
      <c r="E91" s="1">
        <v>16291</v>
      </c>
      <c r="F91" s="41">
        <f t="shared" si="22"/>
        <v>1.9961011638920237E-2</v>
      </c>
      <c r="G91" s="50">
        <v>455</v>
      </c>
      <c r="H91" s="52">
        <f t="shared" si="23"/>
        <v>676.35484267039533</v>
      </c>
      <c r="I91" s="52">
        <f t="shared" si="24"/>
        <v>221.35484267039533</v>
      </c>
      <c r="J91" s="72">
        <f t="shared" si="25"/>
        <v>1.3597328397296991E-2</v>
      </c>
      <c r="K91" s="52">
        <f t="shared" si="26"/>
        <v>676.35484267039533</v>
      </c>
      <c r="L91" s="74">
        <f t="shared" si="27"/>
        <v>1.2933313595317717E-2</v>
      </c>
      <c r="M91" s="50">
        <f t="shared" si="28"/>
        <v>33.029254997826229</v>
      </c>
      <c r="N91" s="52">
        <f t="shared" si="29"/>
        <v>643.3255876725691</v>
      </c>
      <c r="O91" s="52">
        <f t="shared" si="30"/>
        <v>188.3255876725691</v>
      </c>
      <c r="P91" s="80" t="str">
        <f t="shared" si="31"/>
        <v>* 10%</v>
      </c>
      <c r="Q91" s="77">
        <f t="shared" si="32"/>
        <v>500.50000000000006</v>
      </c>
      <c r="R91" s="77">
        <f t="shared" si="33"/>
        <v>45.500000000000057</v>
      </c>
      <c r="S91" s="13" t="s">
        <v>1149</v>
      </c>
      <c r="T91" s="13" t="s">
        <v>882</v>
      </c>
      <c r="U91" s="13" t="s">
        <v>176</v>
      </c>
      <c r="V91" s="13" t="s">
        <v>19</v>
      </c>
      <c r="W91" s="13" t="s">
        <v>1150</v>
      </c>
      <c r="X91" s="13" t="s">
        <v>872</v>
      </c>
      <c r="Y91" s="13" t="s">
        <v>886</v>
      </c>
      <c r="Z91" s="13" t="s">
        <v>1151</v>
      </c>
      <c r="AA91" s="13" t="s">
        <v>1152</v>
      </c>
      <c r="AB91" s="13" t="s">
        <v>1153</v>
      </c>
      <c r="AC91" s="51">
        <f t="shared" si="34"/>
        <v>676.35484267039533</v>
      </c>
      <c r="AD91" s="51">
        <f t="shared" si="35"/>
        <v>643.3255876725691</v>
      </c>
      <c r="AE91" s="51">
        <f t="shared" si="36"/>
        <v>500.50000000000006</v>
      </c>
    </row>
    <row r="92" spans="1:31" ht="15" customHeight="1" x14ac:dyDescent="0.25">
      <c r="A92" s="12">
        <v>1285</v>
      </c>
      <c r="B92" s="13" t="s">
        <v>959</v>
      </c>
      <c r="C92" s="18">
        <v>518</v>
      </c>
      <c r="D92" s="41">
        <f t="shared" si="21"/>
        <v>8.1991864127768013E-3</v>
      </c>
      <c r="E92" s="1">
        <v>16982</v>
      </c>
      <c r="F92" s="41">
        <f t="shared" si="22"/>
        <v>2.0807679065259557E-2</v>
      </c>
      <c r="G92" s="50">
        <v>691</v>
      </c>
      <c r="H92" s="52">
        <f t="shared" si="23"/>
        <v>721.42605383637897</v>
      </c>
      <c r="I92" s="52">
        <f t="shared" si="24"/>
        <v>30.426053836378969</v>
      </c>
      <c r="J92" s="72">
        <f t="shared" si="25"/>
        <v>1.4503432739018184E-2</v>
      </c>
      <c r="K92" s="52">
        <f t="shared" si="26"/>
        <v>721.42605383637897</v>
      </c>
      <c r="L92" s="74">
        <f t="shared" si="27"/>
        <v>1.3795169046561263E-2</v>
      </c>
      <c r="M92" s="50">
        <f t="shared" si="28"/>
        <v>35.230272027266892</v>
      </c>
      <c r="N92" s="52">
        <f t="shared" si="29"/>
        <v>686.19578180911208</v>
      </c>
      <c r="O92" s="52">
        <f t="shared" si="30"/>
        <v>-4.8042181908879229</v>
      </c>
      <c r="P92" s="80" t="str">
        <f t="shared" si="31"/>
        <v>SAME</v>
      </c>
      <c r="Q92" s="77">
        <f t="shared" si="32"/>
        <v>686.19578180911208</v>
      </c>
      <c r="R92" s="77">
        <f t="shared" si="33"/>
        <v>-4.8042181908879229</v>
      </c>
      <c r="S92" s="13" t="s">
        <v>960</v>
      </c>
      <c r="T92" s="13" t="s">
        <v>882</v>
      </c>
      <c r="U92" s="13" t="s">
        <v>953</v>
      </c>
      <c r="V92" s="13" t="s">
        <v>29</v>
      </c>
      <c r="W92" s="13" t="s">
        <v>961</v>
      </c>
      <c r="X92" s="13" t="s">
        <v>962</v>
      </c>
      <c r="Y92" s="13" t="s">
        <v>886</v>
      </c>
      <c r="Z92" s="13" t="s">
        <v>963</v>
      </c>
      <c r="AA92" s="13" t="s">
        <v>964</v>
      </c>
      <c r="AB92" s="13" t="s">
        <v>965</v>
      </c>
      <c r="AC92" s="51">
        <f t="shared" si="34"/>
        <v>721.42605383637897</v>
      </c>
      <c r="AD92" s="51">
        <f t="shared" si="35"/>
        <v>686.19578180911208</v>
      </c>
      <c r="AE92" s="51">
        <f t="shared" si="36"/>
        <v>686.19578180911208</v>
      </c>
    </row>
    <row r="93" spans="1:31" ht="15" customHeight="1" x14ac:dyDescent="0.25">
      <c r="A93" s="12">
        <v>871</v>
      </c>
      <c r="B93" s="13" t="s">
        <v>1075</v>
      </c>
      <c r="C93" s="19">
        <v>319</v>
      </c>
      <c r="D93" s="41">
        <f t="shared" si="21"/>
        <v>5.0493059182930497E-3</v>
      </c>
      <c r="E93" s="1">
        <v>21931</v>
      </c>
      <c r="F93" s="41">
        <f t="shared" si="22"/>
        <v>2.6871582238853334E-2</v>
      </c>
      <c r="G93" s="50">
        <v>455</v>
      </c>
      <c r="H93" s="52">
        <f t="shared" si="23"/>
        <v>793.90034044179856</v>
      </c>
      <c r="I93" s="52">
        <f t="shared" si="24"/>
        <v>338.90034044179856</v>
      </c>
      <c r="J93" s="72">
        <f t="shared" si="25"/>
        <v>1.5960444078573197E-2</v>
      </c>
      <c r="K93" s="52">
        <f t="shared" si="26"/>
        <v>793.90034044179856</v>
      </c>
      <c r="L93" s="74">
        <f t="shared" si="27"/>
        <v>1.51810283871465E-2</v>
      </c>
      <c r="M93" s="50">
        <f t="shared" si="28"/>
        <v>38.769496620713767</v>
      </c>
      <c r="N93" s="52">
        <f t="shared" si="29"/>
        <v>755.1308438210848</v>
      </c>
      <c r="O93" s="52">
        <f t="shared" si="30"/>
        <v>300.1308438210848</v>
      </c>
      <c r="P93" s="80" t="str">
        <f t="shared" si="31"/>
        <v>* 10%</v>
      </c>
      <c r="Q93" s="77">
        <f t="shared" si="32"/>
        <v>500.50000000000006</v>
      </c>
      <c r="R93" s="77">
        <f t="shared" si="33"/>
        <v>45.500000000000057</v>
      </c>
      <c r="S93" s="13" t="s">
        <v>1076</v>
      </c>
      <c r="T93" s="13" t="s">
        <v>882</v>
      </c>
      <c r="U93" s="13" t="s">
        <v>83</v>
      </c>
      <c r="V93" s="13" t="s">
        <v>84</v>
      </c>
      <c r="W93" s="13" t="s">
        <v>836</v>
      </c>
      <c r="X93" s="13" t="s">
        <v>1077</v>
      </c>
      <c r="Y93" s="13" t="s">
        <v>1078</v>
      </c>
      <c r="Z93" s="13" t="s">
        <v>1079</v>
      </c>
      <c r="AA93" s="13" t="s">
        <v>1080</v>
      </c>
      <c r="AB93" s="13" t="s">
        <v>34</v>
      </c>
      <c r="AC93" s="51">
        <f t="shared" si="34"/>
        <v>0</v>
      </c>
      <c r="AD93" s="51">
        <f t="shared" si="35"/>
        <v>0</v>
      </c>
      <c r="AE93" s="51">
        <f t="shared" si="36"/>
        <v>0</v>
      </c>
    </row>
    <row r="94" spans="1:31" ht="15" customHeight="1" x14ac:dyDescent="0.25">
      <c r="A94" s="12">
        <v>1604</v>
      </c>
      <c r="B94" s="13" t="s">
        <v>1130</v>
      </c>
      <c r="C94" s="19">
        <v>1273</v>
      </c>
      <c r="D94" s="41">
        <f t="shared" si="21"/>
        <v>2.0149738037576966E-2</v>
      </c>
      <c r="E94" s="1">
        <v>10149</v>
      </c>
      <c r="F94" s="41">
        <f t="shared" si="22"/>
        <v>1.2435351244454083E-2</v>
      </c>
      <c r="G94" s="50">
        <v>935</v>
      </c>
      <c r="H94" s="52">
        <f t="shared" si="23"/>
        <v>810.4196019539412</v>
      </c>
      <c r="I94" s="52">
        <f t="shared" si="24"/>
        <v>-124.5803980460588</v>
      </c>
      <c r="J94" s="72">
        <f t="shared" si="25"/>
        <v>1.6292544641015528E-2</v>
      </c>
      <c r="K94" s="52">
        <f t="shared" si="26"/>
        <v>810.4196019539412</v>
      </c>
      <c r="L94" s="74">
        <f t="shared" si="27"/>
        <v>1.5496911080698412E-2</v>
      </c>
      <c r="M94" s="50">
        <f t="shared" si="28"/>
        <v>39.576201720519066</v>
      </c>
      <c r="N94" s="52">
        <f t="shared" si="29"/>
        <v>770.84340023342213</v>
      </c>
      <c r="O94" s="52">
        <f t="shared" si="30"/>
        <v>-164.15659976657787</v>
      </c>
      <c r="P94" s="80" t="str">
        <f t="shared" si="31"/>
        <v>SAME</v>
      </c>
      <c r="Q94" s="77">
        <f t="shared" si="32"/>
        <v>770.84340023342213</v>
      </c>
      <c r="R94" s="77">
        <f t="shared" si="33"/>
        <v>-164.15659976657787</v>
      </c>
      <c r="S94" s="13" t="s">
        <v>1131</v>
      </c>
      <c r="T94" s="13" t="s">
        <v>882</v>
      </c>
      <c r="U94" s="13" t="s">
        <v>45</v>
      </c>
      <c r="V94" s="13" t="s">
        <v>29</v>
      </c>
      <c r="W94" s="13" t="s">
        <v>864</v>
      </c>
      <c r="X94" s="13" t="s">
        <v>1132</v>
      </c>
      <c r="Y94" s="13" t="s">
        <v>905</v>
      </c>
      <c r="Z94" s="13" t="s">
        <v>1133</v>
      </c>
      <c r="AA94" s="13" t="s">
        <v>1134</v>
      </c>
      <c r="AB94" s="13" t="s">
        <v>34</v>
      </c>
      <c r="AC94" s="51">
        <f t="shared" si="34"/>
        <v>0</v>
      </c>
      <c r="AD94" s="51">
        <f t="shared" si="35"/>
        <v>0</v>
      </c>
      <c r="AE94" s="51">
        <f t="shared" si="36"/>
        <v>0</v>
      </c>
    </row>
    <row r="95" spans="1:31" ht="15" customHeight="1" x14ac:dyDescent="0.25">
      <c r="A95" s="12">
        <v>686</v>
      </c>
      <c r="B95" s="13" t="s">
        <v>973</v>
      </c>
      <c r="C95" s="18">
        <v>702</v>
      </c>
      <c r="D95" s="41">
        <f t="shared" si="21"/>
        <v>1.1111638729284392E-2</v>
      </c>
      <c r="E95" s="3">
        <v>20429</v>
      </c>
      <c r="F95" s="41">
        <f t="shared" si="22"/>
        <v>2.503121396915484E-2</v>
      </c>
      <c r="G95" s="50">
        <v>691</v>
      </c>
      <c r="H95" s="52">
        <f t="shared" si="23"/>
        <v>898.90428237989886</v>
      </c>
      <c r="I95" s="52">
        <f t="shared" si="24"/>
        <v>207.90428237989886</v>
      </c>
      <c r="J95" s="72">
        <f t="shared" si="25"/>
        <v>1.807142634921962E-2</v>
      </c>
      <c r="K95" s="52">
        <f t="shared" si="26"/>
        <v>898.90428237989886</v>
      </c>
      <c r="L95" s="74">
        <f t="shared" si="27"/>
        <v>1.7188922504483065E-2</v>
      </c>
      <c r="M95" s="50">
        <f t="shared" si="28"/>
        <v>43.897281261623903</v>
      </c>
      <c r="N95" s="52">
        <f t="shared" si="29"/>
        <v>855.00700111827496</v>
      </c>
      <c r="O95" s="52">
        <f t="shared" si="30"/>
        <v>164.00700111827496</v>
      </c>
      <c r="P95" s="80" t="str">
        <f t="shared" si="31"/>
        <v>* 10%</v>
      </c>
      <c r="Q95" s="77">
        <f t="shared" si="32"/>
        <v>760.1</v>
      </c>
      <c r="R95" s="77">
        <f t="shared" si="33"/>
        <v>69.100000000000023</v>
      </c>
      <c r="S95" s="13" t="s">
        <v>974</v>
      </c>
      <c r="T95" s="13" t="s">
        <v>882</v>
      </c>
      <c r="U95" s="13" t="s">
        <v>142</v>
      </c>
      <c r="V95" s="13" t="s">
        <v>38</v>
      </c>
      <c r="W95" s="13" t="s">
        <v>975</v>
      </c>
      <c r="X95" s="13" t="s">
        <v>976</v>
      </c>
      <c r="Y95" s="13" t="s">
        <v>905</v>
      </c>
      <c r="Z95" s="13" t="s">
        <v>977</v>
      </c>
      <c r="AA95" s="13" t="s">
        <v>978</v>
      </c>
      <c r="AB95" s="13" t="s">
        <v>974</v>
      </c>
      <c r="AC95" s="51">
        <f t="shared" si="34"/>
        <v>898.90428237989886</v>
      </c>
      <c r="AD95" s="51">
        <f t="shared" si="35"/>
        <v>855.00700111827496</v>
      </c>
      <c r="AE95" s="51">
        <f t="shared" si="36"/>
        <v>760.1</v>
      </c>
    </row>
    <row r="96" spans="1:31" ht="15" customHeight="1" x14ac:dyDescent="0.25">
      <c r="A96" s="12">
        <v>1577</v>
      </c>
      <c r="B96" s="13" t="s">
        <v>1161</v>
      </c>
      <c r="C96" s="18">
        <v>461</v>
      </c>
      <c r="D96" s="41">
        <f t="shared" si="21"/>
        <v>7.2969593364673856E-3</v>
      </c>
      <c r="E96" s="4">
        <v>28241</v>
      </c>
      <c r="F96" s="41">
        <f t="shared" si="22"/>
        <v>3.4603089417147286E-2</v>
      </c>
      <c r="G96" s="50">
        <v>455</v>
      </c>
      <c r="H96" s="52">
        <f t="shared" si="23"/>
        <v>1042.090771605785</v>
      </c>
      <c r="I96" s="52">
        <f t="shared" si="24"/>
        <v>587.09077160578499</v>
      </c>
      <c r="J96" s="72">
        <f t="shared" si="25"/>
        <v>2.0950024376807336E-2</v>
      </c>
      <c r="K96" s="52">
        <f t="shared" si="26"/>
        <v>1042.090771605785</v>
      </c>
      <c r="L96" s="74">
        <f t="shared" si="27"/>
        <v>1.9926946469033036E-2</v>
      </c>
      <c r="M96" s="50">
        <f t="shared" si="28"/>
        <v>50.889680467657172</v>
      </c>
      <c r="N96" s="52">
        <f t="shared" si="29"/>
        <v>991.20109113812782</v>
      </c>
      <c r="O96" s="52">
        <f t="shared" si="30"/>
        <v>536.20109113812782</v>
      </c>
      <c r="P96" s="80" t="str">
        <f t="shared" si="31"/>
        <v>* 10%</v>
      </c>
      <c r="Q96" s="77">
        <f t="shared" si="32"/>
        <v>500.50000000000006</v>
      </c>
      <c r="R96" s="77">
        <f t="shared" si="33"/>
        <v>45.500000000000057</v>
      </c>
      <c r="S96" s="13" t="s">
        <v>1162</v>
      </c>
      <c r="T96" s="13" t="s">
        <v>882</v>
      </c>
      <c r="U96" s="13" t="s">
        <v>106</v>
      </c>
      <c r="V96" s="13" t="s">
        <v>29</v>
      </c>
      <c r="W96" s="13" t="s">
        <v>871</v>
      </c>
      <c r="X96" s="13" t="s">
        <v>1163</v>
      </c>
      <c r="Y96" s="13" t="s">
        <v>886</v>
      </c>
      <c r="Z96" s="13" t="s">
        <v>1164</v>
      </c>
      <c r="AA96" s="13" t="s">
        <v>1165</v>
      </c>
      <c r="AB96" s="13" t="s">
        <v>1166</v>
      </c>
      <c r="AC96" s="51">
        <f t="shared" si="34"/>
        <v>1042.090771605785</v>
      </c>
      <c r="AD96" s="51">
        <f t="shared" si="35"/>
        <v>991.20109113812782</v>
      </c>
      <c r="AE96" s="51">
        <f t="shared" si="36"/>
        <v>500.50000000000006</v>
      </c>
    </row>
    <row r="97" spans="1:31" ht="15" customHeight="1" x14ac:dyDescent="0.25">
      <c r="A97" s="12">
        <v>739</v>
      </c>
      <c r="B97" s="13" t="s">
        <v>979</v>
      </c>
      <c r="C97" s="19">
        <v>1685</v>
      </c>
      <c r="D97" s="41">
        <f t="shared" si="21"/>
        <v>2.6671098659322223E-2</v>
      </c>
      <c r="E97" s="1">
        <v>14402</v>
      </c>
      <c r="F97" s="41">
        <f t="shared" si="22"/>
        <v>1.7646460599332715E-2</v>
      </c>
      <c r="G97" s="50">
        <v>1197</v>
      </c>
      <c r="H97" s="52">
        <f t="shared" si="23"/>
        <v>1102.2163672196843</v>
      </c>
      <c r="I97" s="52">
        <f t="shared" si="24"/>
        <v>-94.783632780315656</v>
      </c>
      <c r="J97" s="72">
        <f t="shared" si="25"/>
        <v>2.2158779629327472E-2</v>
      </c>
      <c r="K97" s="52">
        <f t="shared" si="26"/>
        <v>1102.2163672196843</v>
      </c>
      <c r="L97" s="74">
        <f t="shared" si="27"/>
        <v>2.1076673112682978E-2</v>
      </c>
      <c r="M97" s="50">
        <f t="shared" si="28"/>
        <v>53.825866481476396</v>
      </c>
      <c r="N97" s="52">
        <f t="shared" si="29"/>
        <v>1048.3905007382079</v>
      </c>
      <c r="O97" s="52">
        <f t="shared" si="30"/>
        <v>-148.60949926179205</v>
      </c>
      <c r="P97" s="80" t="str">
        <f t="shared" si="31"/>
        <v>SAME</v>
      </c>
      <c r="Q97" s="77">
        <f t="shared" si="32"/>
        <v>1048.3905007382079</v>
      </c>
      <c r="R97" s="77">
        <f t="shared" si="33"/>
        <v>-148.60949926179205</v>
      </c>
      <c r="S97" s="13" t="s">
        <v>980</v>
      </c>
      <c r="T97" s="13" t="s">
        <v>882</v>
      </c>
      <c r="U97" s="13" t="s">
        <v>142</v>
      </c>
      <c r="V97" s="13" t="s">
        <v>38</v>
      </c>
      <c r="W97" s="13" t="s">
        <v>981</v>
      </c>
      <c r="X97" s="13" t="s">
        <v>982</v>
      </c>
      <c r="Y97" s="13" t="s">
        <v>886</v>
      </c>
      <c r="Z97" s="13" t="s">
        <v>983</v>
      </c>
      <c r="AA97" s="13" t="s">
        <v>984</v>
      </c>
      <c r="AB97" s="13" t="s">
        <v>34</v>
      </c>
      <c r="AC97" s="51">
        <f t="shared" si="34"/>
        <v>0</v>
      </c>
      <c r="AD97" s="51">
        <f t="shared" si="35"/>
        <v>0</v>
      </c>
      <c r="AE97" s="51">
        <f t="shared" si="36"/>
        <v>0</v>
      </c>
    </row>
    <row r="98" spans="1:31" ht="15" customHeight="1" x14ac:dyDescent="0.25">
      <c r="A98" s="12">
        <v>782</v>
      </c>
      <c r="B98" s="13" t="s">
        <v>1406</v>
      </c>
      <c r="C98" s="19">
        <v>1562</v>
      </c>
      <c r="D98" s="41">
        <f t="shared" ref="D98:D102" si="37">C98/$C$103</f>
        <v>2.472418759991769E-2</v>
      </c>
      <c r="E98" s="1">
        <v>16957</v>
      </c>
      <c r="F98" s="41">
        <f t="shared" ref="F98:F102" si="38">E98/$E$103</f>
        <v>2.0777047103380422E-2</v>
      </c>
      <c r="G98" s="50">
        <v>1197</v>
      </c>
      <c r="H98" s="52">
        <f t="shared" si="23"/>
        <v>1131.6554083218173</v>
      </c>
      <c r="I98" s="52">
        <f t="shared" ref="I98:I102" si="39">H98-G98</f>
        <v>-65.344591678182724</v>
      </c>
      <c r="J98" s="72">
        <f t="shared" si="25"/>
        <v>2.2750617351649065E-2</v>
      </c>
      <c r="K98" s="52">
        <f t="shared" si="26"/>
        <v>1131.6554083218173</v>
      </c>
      <c r="L98" s="74">
        <f t="shared" si="27"/>
        <v>2.1639608906882473E-2</v>
      </c>
      <c r="M98" s="50">
        <f t="shared" si="28"/>
        <v>55.263498821942449</v>
      </c>
      <c r="N98" s="52">
        <f t="shared" si="29"/>
        <v>1076.3919094998748</v>
      </c>
      <c r="O98" s="52">
        <f t="shared" si="30"/>
        <v>-120.60809050012517</v>
      </c>
      <c r="P98" s="80" t="str">
        <f t="shared" si="31"/>
        <v>SAME</v>
      </c>
      <c r="Q98" s="77">
        <f t="shared" si="32"/>
        <v>1076.3919094998748</v>
      </c>
      <c r="R98" s="77">
        <f t="shared" si="33"/>
        <v>-120.60809050012517</v>
      </c>
      <c r="S98" s="13" t="s">
        <v>1407</v>
      </c>
      <c r="T98" s="13" t="s">
        <v>882</v>
      </c>
      <c r="U98" s="13" t="s">
        <v>142</v>
      </c>
      <c r="V98" s="13" t="s">
        <v>38</v>
      </c>
      <c r="W98" s="13" t="s">
        <v>836</v>
      </c>
      <c r="X98" s="13" t="s">
        <v>1408</v>
      </c>
      <c r="Y98" s="13" t="s">
        <v>886</v>
      </c>
      <c r="Z98" s="13" t="s">
        <v>1409</v>
      </c>
      <c r="AA98" s="13" t="s">
        <v>1410</v>
      </c>
      <c r="AB98" s="13" t="s">
        <v>34</v>
      </c>
      <c r="AC98" s="51">
        <f t="shared" si="34"/>
        <v>0</v>
      </c>
      <c r="AD98" s="51">
        <f t="shared" si="35"/>
        <v>0</v>
      </c>
      <c r="AE98" s="51">
        <f t="shared" si="36"/>
        <v>0</v>
      </c>
    </row>
    <row r="99" spans="1:31" ht="15" customHeight="1" x14ac:dyDescent="0.25">
      <c r="A99" s="12">
        <v>1265</v>
      </c>
      <c r="B99" s="13" t="s">
        <v>1094</v>
      </c>
      <c r="C99" s="19">
        <v>1519</v>
      </c>
      <c r="D99" s="41">
        <f t="shared" si="37"/>
        <v>2.4043560156386028E-2</v>
      </c>
      <c r="E99" s="1">
        <v>18868</v>
      </c>
      <c r="F99" s="41">
        <f t="shared" si="38"/>
        <v>2.3118554269421582E-2</v>
      </c>
      <c r="G99" s="50">
        <v>1197</v>
      </c>
      <c r="H99" s="52">
        <f t="shared" si="23"/>
        <v>1172.962936190147</v>
      </c>
      <c r="I99" s="52">
        <f t="shared" si="39"/>
        <v>-24.037063809852953</v>
      </c>
      <c r="J99" s="72">
        <f t="shared" si="25"/>
        <v>2.3581057212903808E-2</v>
      </c>
      <c r="K99" s="52">
        <f t="shared" si="26"/>
        <v>1172.962936190147</v>
      </c>
      <c r="L99" s="74">
        <f t="shared" si="27"/>
        <v>2.2429494892852689E-2</v>
      </c>
      <c r="M99" s="50">
        <f t="shared" si="28"/>
        <v>57.28071934764489</v>
      </c>
      <c r="N99" s="52">
        <f t="shared" si="29"/>
        <v>1115.6822168425022</v>
      </c>
      <c r="O99" s="52">
        <f t="shared" si="30"/>
        <v>-81.317783157497843</v>
      </c>
      <c r="P99" s="80" t="str">
        <f t="shared" si="31"/>
        <v>SAME</v>
      </c>
      <c r="Q99" s="77">
        <f t="shared" si="32"/>
        <v>1115.6822168425022</v>
      </c>
      <c r="R99" s="77">
        <f t="shared" si="33"/>
        <v>-81.317783157497843</v>
      </c>
      <c r="S99" s="13" t="s">
        <v>1095</v>
      </c>
      <c r="T99" s="13" t="s">
        <v>882</v>
      </c>
      <c r="U99" s="13" t="s">
        <v>45</v>
      </c>
      <c r="V99" s="13" t="s">
        <v>29</v>
      </c>
      <c r="W99" s="13" t="s">
        <v>1096</v>
      </c>
      <c r="X99" s="13" t="s">
        <v>1097</v>
      </c>
      <c r="Y99" s="13" t="s">
        <v>970</v>
      </c>
      <c r="Z99" s="13" t="s">
        <v>1098</v>
      </c>
      <c r="AA99" s="13" t="s">
        <v>1099</v>
      </c>
      <c r="AB99" s="13" t="s">
        <v>34</v>
      </c>
      <c r="AC99" s="51">
        <f t="shared" si="34"/>
        <v>0</v>
      </c>
      <c r="AD99" s="51">
        <f t="shared" si="35"/>
        <v>0</v>
      </c>
      <c r="AE99" s="51">
        <f t="shared" si="36"/>
        <v>0</v>
      </c>
    </row>
    <row r="100" spans="1:31" ht="15" customHeight="1" x14ac:dyDescent="0.25">
      <c r="A100" s="12">
        <v>737</v>
      </c>
      <c r="B100" s="13" t="s">
        <v>985</v>
      </c>
      <c r="C100" s="19">
        <v>1973</v>
      </c>
      <c r="D100" s="41">
        <f t="shared" si="37"/>
        <v>3.1229719676464537E-2</v>
      </c>
      <c r="E100" s="1">
        <v>18649</v>
      </c>
      <c r="F100" s="41">
        <f t="shared" si="38"/>
        <v>2.2850218283360351E-2</v>
      </c>
      <c r="G100" s="50">
        <v>1197</v>
      </c>
      <c r="H100" s="52">
        <f t="shared" si="23"/>
        <v>1345.0152434986155</v>
      </c>
      <c r="I100" s="52">
        <f t="shared" si="39"/>
        <v>148.01524349861552</v>
      </c>
      <c r="J100" s="72">
        <f t="shared" si="25"/>
        <v>2.7039968979912447E-2</v>
      </c>
      <c r="K100" s="52">
        <f t="shared" si="26"/>
        <v>1345.0152434986155</v>
      </c>
      <c r="L100" s="74">
        <f t="shared" si="27"/>
        <v>2.5719493433312309E-2</v>
      </c>
      <c r="M100" s="50">
        <f t="shared" si="28"/>
        <v>65.682758000342346</v>
      </c>
      <c r="N100" s="52">
        <f t="shared" si="29"/>
        <v>1279.3324854982732</v>
      </c>
      <c r="O100" s="52">
        <f t="shared" si="30"/>
        <v>82.332485498273172</v>
      </c>
      <c r="P100" s="80" t="str">
        <f t="shared" si="31"/>
        <v>SAME</v>
      </c>
      <c r="Q100" s="77">
        <f t="shared" si="32"/>
        <v>1279.3324854982732</v>
      </c>
      <c r="R100" s="77">
        <f t="shared" si="33"/>
        <v>82.332485498273172</v>
      </c>
      <c r="S100" s="13" t="s">
        <v>986</v>
      </c>
      <c r="T100" s="13" t="s">
        <v>882</v>
      </c>
      <c r="U100" s="13" t="s">
        <v>142</v>
      </c>
      <c r="V100" s="13" t="s">
        <v>38</v>
      </c>
      <c r="W100" s="13" t="s">
        <v>987</v>
      </c>
      <c r="X100" s="13" t="s">
        <v>988</v>
      </c>
      <c r="Y100" s="13" t="s">
        <v>886</v>
      </c>
      <c r="Z100" s="13" t="s">
        <v>989</v>
      </c>
      <c r="AA100" s="13" t="s">
        <v>990</v>
      </c>
      <c r="AB100" s="13" t="s">
        <v>34</v>
      </c>
      <c r="AC100" s="51">
        <f t="shared" si="34"/>
        <v>0</v>
      </c>
      <c r="AD100" s="51">
        <f t="shared" si="35"/>
        <v>0</v>
      </c>
      <c r="AE100" s="51">
        <f t="shared" si="36"/>
        <v>0</v>
      </c>
    </row>
    <row r="101" spans="1:31" ht="15" customHeight="1" x14ac:dyDescent="0.25">
      <c r="A101" s="12">
        <v>1175</v>
      </c>
      <c r="B101" s="13" t="s">
        <v>1276</v>
      </c>
      <c r="C101" s="18">
        <v>8784</v>
      </c>
      <c r="D101" s="41">
        <f t="shared" si="37"/>
        <v>0.13903794102284059</v>
      </c>
      <c r="E101" s="1">
        <v>53820</v>
      </c>
      <c r="F101" s="41">
        <f t="shared" si="38"/>
        <v>6.594448753340415E-2</v>
      </c>
      <c r="G101" s="50">
        <v>1451</v>
      </c>
      <c r="H101" s="52">
        <f t="shared" si="23"/>
        <v>5098.0918517756345</v>
      </c>
      <c r="I101" s="52">
        <f t="shared" si="39"/>
        <v>3647.0918517756345</v>
      </c>
      <c r="J101" s="72">
        <f t="shared" si="25"/>
        <v>0.10249121427812238</v>
      </c>
      <c r="K101" s="52">
        <f t="shared" si="26"/>
        <v>5098.0918517756345</v>
      </c>
      <c r="L101" s="74">
        <f t="shared" si="27"/>
        <v>9.7486136709573581E-2</v>
      </c>
      <c r="M101" s="50">
        <f t="shared" si="28"/>
        <v>248.96129243314408</v>
      </c>
      <c r="N101" s="52">
        <f t="shared" si="29"/>
        <v>4849.1305593424904</v>
      </c>
      <c r="O101" s="52">
        <f t="shared" si="30"/>
        <v>3398.1305593424904</v>
      </c>
      <c r="P101" s="80" t="str">
        <f t="shared" si="31"/>
        <v>* 10%</v>
      </c>
      <c r="Q101" s="77">
        <f t="shared" si="32"/>
        <v>1596.1000000000001</v>
      </c>
      <c r="R101" s="77">
        <f t="shared" si="33"/>
        <v>145.10000000000014</v>
      </c>
      <c r="S101" s="13" t="s">
        <v>950</v>
      </c>
      <c r="T101" s="13" t="s">
        <v>882</v>
      </c>
      <c r="U101" s="13" t="s">
        <v>106</v>
      </c>
      <c r="V101" s="13" t="s">
        <v>29</v>
      </c>
      <c r="W101" s="13" t="s">
        <v>448</v>
      </c>
      <c r="X101" s="13" t="s">
        <v>994</v>
      </c>
      <c r="Y101" s="13" t="s">
        <v>1277</v>
      </c>
      <c r="Z101" s="13" t="s">
        <v>1278</v>
      </c>
      <c r="AA101" s="13" t="s">
        <v>1167</v>
      </c>
      <c r="AB101" s="13" t="s">
        <v>1279</v>
      </c>
      <c r="AC101" s="51">
        <f t="shared" si="34"/>
        <v>5098.0918517756345</v>
      </c>
      <c r="AD101" s="51">
        <f t="shared" si="35"/>
        <v>4849.1305593424904</v>
      </c>
      <c r="AE101" s="51">
        <f t="shared" si="36"/>
        <v>1596.1000000000001</v>
      </c>
    </row>
    <row r="102" spans="1:31" ht="15" customHeight="1" x14ac:dyDescent="0.25">
      <c r="A102" s="12">
        <v>736</v>
      </c>
      <c r="B102" s="13" t="s">
        <v>966</v>
      </c>
      <c r="C102" s="65">
        <v>16365</v>
      </c>
      <c r="D102" s="41">
        <f t="shared" si="37"/>
        <v>0.259034142171993</v>
      </c>
      <c r="E102" s="16">
        <v>5788</v>
      </c>
      <c r="F102" s="41">
        <f t="shared" si="38"/>
        <v>7.0919118142575852E-3</v>
      </c>
      <c r="G102" s="50">
        <v>1451</v>
      </c>
      <c r="H102" s="69">
        <f t="shared" si="23"/>
        <v>6618.7871659459579</v>
      </c>
      <c r="I102" s="52">
        <f t="shared" si="39"/>
        <v>5167.7871659459579</v>
      </c>
      <c r="J102" s="72">
        <f t="shared" si="25"/>
        <v>0.13306302699312533</v>
      </c>
      <c r="K102" s="69">
        <f t="shared" si="26"/>
        <v>6618.7871659459579</v>
      </c>
      <c r="L102" s="74">
        <f t="shared" si="27"/>
        <v>0.12656499907632018</v>
      </c>
      <c r="M102" s="50">
        <f t="shared" si="28"/>
        <v>323.22324804718664</v>
      </c>
      <c r="N102" s="69">
        <f t="shared" si="29"/>
        <v>6295.5639178987713</v>
      </c>
      <c r="O102" s="52">
        <f t="shared" si="30"/>
        <v>4844.5639178987713</v>
      </c>
      <c r="P102" s="80" t="str">
        <f t="shared" si="31"/>
        <v>* 10%</v>
      </c>
      <c r="Q102" s="82">
        <f t="shared" si="32"/>
        <v>1596.1000000000001</v>
      </c>
      <c r="R102" s="77">
        <f t="shared" si="33"/>
        <v>145.10000000000014</v>
      </c>
      <c r="S102" s="13" t="s">
        <v>967</v>
      </c>
      <c r="T102" s="13" t="s">
        <v>882</v>
      </c>
      <c r="U102" s="13" t="s">
        <v>142</v>
      </c>
      <c r="V102" s="13" t="s">
        <v>38</v>
      </c>
      <c r="W102" s="13" t="s">
        <v>968</v>
      </c>
      <c r="X102" s="13" t="s">
        <v>969</v>
      </c>
      <c r="Y102" s="13" t="s">
        <v>970</v>
      </c>
      <c r="Z102" s="13" t="s">
        <v>971</v>
      </c>
      <c r="AA102" s="13" t="s">
        <v>972</v>
      </c>
      <c r="AB102" s="13" t="s">
        <v>34</v>
      </c>
      <c r="AC102" s="76">
        <f t="shared" si="34"/>
        <v>0</v>
      </c>
      <c r="AD102" s="76">
        <f t="shared" si="35"/>
        <v>0</v>
      </c>
      <c r="AE102" s="76">
        <f t="shared" si="36"/>
        <v>0</v>
      </c>
    </row>
    <row r="103" spans="1:31" ht="15" customHeight="1" x14ac:dyDescent="0.25">
      <c r="C103" s="19">
        <f>SUM(C2:C102)</f>
        <v>63177</v>
      </c>
      <c r="E103" s="19">
        <f>SUM(E2:E102)</f>
        <v>816141</v>
      </c>
      <c r="F103" s="42"/>
      <c r="H103" s="53">
        <f>SUM(H2:H102)</f>
        <v>49741.745062570357</v>
      </c>
      <c r="K103" s="53">
        <f>SUM(K2:K102)</f>
        <v>52295.557336153819</v>
      </c>
      <c r="N103" s="53">
        <f>SUM(N2:N102)</f>
        <v>50041.709202729595</v>
      </c>
      <c r="Q103" s="53">
        <f>SUM(Q2:Q102)</f>
        <v>39748.285292122135</v>
      </c>
      <c r="AC103" s="51">
        <f>SUM(AC2:AC102)</f>
        <v>20581.359656571029</v>
      </c>
      <c r="AD103" s="51">
        <f>SUM(AD2:AD102)</f>
        <v>21292.397950427727</v>
      </c>
      <c r="AE103" s="51">
        <f>SUM(AE2:AE102)</f>
        <v>16482.14345546989</v>
      </c>
    </row>
    <row r="105" spans="1:31" ht="15" customHeight="1" x14ac:dyDescent="0.25">
      <c r="B105" s="46" t="s">
        <v>1534</v>
      </c>
      <c r="D105" s="47">
        <v>0.5</v>
      </c>
      <c r="E105" s="48"/>
      <c r="F105" s="48">
        <v>0.5</v>
      </c>
    </row>
    <row r="107" spans="1:31" ht="15" customHeight="1" x14ac:dyDescent="0.25">
      <c r="B107" s="56" t="s">
        <v>1536</v>
      </c>
      <c r="C107" s="51">
        <v>374800</v>
      </c>
      <c r="D107" s="27"/>
      <c r="F107" s="24"/>
    </row>
    <row r="108" spans="1:31" ht="15" customHeight="1" x14ac:dyDescent="0.25">
      <c r="B108" s="46" t="s">
        <v>1537</v>
      </c>
      <c r="C108" s="19">
        <v>6149556</v>
      </c>
      <c r="D108" s="2"/>
      <c r="E108" s="2"/>
      <c r="F108" s="24"/>
    </row>
    <row r="109" spans="1:31" ht="15" customHeight="1" x14ac:dyDescent="0.25">
      <c r="B109" s="46" t="s">
        <v>1541</v>
      </c>
      <c r="C109" s="27">
        <f>E103/C108</f>
        <v>0.13271543506555594</v>
      </c>
      <c r="D109" s="27"/>
      <c r="F109" s="24"/>
    </row>
    <row r="110" spans="1:31" ht="15" customHeight="1" x14ac:dyDescent="0.25">
      <c r="B110" s="46" t="s">
        <v>1542</v>
      </c>
      <c r="C110" s="55">
        <f>C109*C107</f>
        <v>49741.745062570364</v>
      </c>
      <c r="D110" s="27"/>
      <c r="F110" s="24"/>
    </row>
    <row r="111" spans="1:31" ht="15" customHeight="1" x14ac:dyDescent="0.25">
      <c r="B111" s="46"/>
      <c r="D111" s="27"/>
      <c r="F111" s="24"/>
    </row>
    <row r="112" spans="1:31" ht="15" customHeight="1" x14ac:dyDescent="0.25">
      <c r="B112" s="66" t="s">
        <v>1545</v>
      </c>
      <c r="C112" s="33">
        <v>225</v>
      </c>
      <c r="D112" s="2"/>
      <c r="E112" s="2"/>
      <c r="F112" s="2"/>
    </row>
    <row r="113" spans="2:3" ht="15" customHeight="1" x14ac:dyDescent="0.25">
      <c r="B113" s="66" t="s">
        <v>1547</v>
      </c>
      <c r="C113" s="68">
        <v>0.05</v>
      </c>
    </row>
    <row r="114" spans="2:3" ht="15" customHeight="1" x14ac:dyDescent="0.25">
      <c r="B114" s="67" t="s">
        <v>1546</v>
      </c>
      <c r="C114" s="33">
        <f>C112+(C112*C113)</f>
        <v>236.25</v>
      </c>
    </row>
  </sheetData>
  <sortState ref="A2:S102">
    <sortCondition ref="H2:H10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B1" workbookViewId="0">
      <pane ySplit="1" topLeftCell="A2" activePane="bottomLeft" state="frozen"/>
      <selection pane="bottomLeft" activeCell="AE1" sqref="AE1"/>
    </sheetView>
  </sheetViews>
  <sheetFormatPr defaultColWidth="53" defaultRowHeight="15" customHeight="1" x14ac:dyDescent="0.25"/>
  <cols>
    <col min="1" max="1" width="10" style="5" hidden="1" customWidth="1"/>
    <col min="2" max="2" width="48.42578125" style="5" bestFit="1" customWidth="1"/>
    <col min="3" max="3" width="14" style="20" bestFit="1" customWidth="1"/>
    <col min="4" max="4" width="12.28515625" style="45" bestFit="1" customWidth="1"/>
    <col min="5" max="5" width="11.28515625" style="20" bestFit="1" customWidth="1"/>
    <col min="6" max="6" width="12.28515625" style="45" bestFit="1" customWidth="1"/>
    <col min="7" max="7" width="11" style="64" bestFit="1" customWidth="1"/>
    <col min="8" max="8" width="11" style="64" hidden="1" customWidth="1"/>
    <col min="9" max="15" width="11.5703125" style="5" hidden="1" customWidth="1"/>
    <col min="16" max="18" width="11.5703125" style="5" customWidth="1"/>
    <col min="19" max="19" width="10.7109375" style="5" hidden="1" customWidth="1"/>
    <col min="20" max="20" width="13.28515625" style="5" hidden="1" customWidth="1"/>
    <col min="21" max="21" width="8.85546875" style="5" hidden="1" customWidth="1"/>
    <col min="22" max="24" width="11.5703125" style="5" hidden="1" customWidth="1"/>
    <col min="25" max="25" width="31.28515625" style="5" hidden="1" customWidth="1"/>
    <col min="26" max="26" width="29.42578125" style="5" hidden="1" customWidth="1"/>
    <col min="27" max="27" width="10.140625" style="5" hidden="1" customWidth="1"/>
    <col min="28" max="28" width="20.5703125" style="5" hidden="1" customWidth="1"/>
    <col min="29" max="30" width="22.28515625" style="5" hidden="1" customWidth="1"/>
    <col min="31" max="31" width="22.7109375" style="64" customWidth="1"/>
    <col min="32" max="16384" width="53" style="5"/>
  </cols>
  <sheetData>
    <row r="1" spans="1:31" ht="15" customHeight="1" x14ac:dyDescent="0.25">
      <c r="A1" s="7" t="s">
        <v>3</v>
      </c>
      <c r="B1" s="7" t="s">
        <v>0</v>
      </c>
      <c r="C1" s="17" t="s">
        <v>1499</v>
      </c>
      <c r="D1" s="40" t="s">
        <v>1533</v>
      </c>
      <c r="E1" s="17" t="s">
        <v>6</v>
      </c>
      <c r="F1" s="40" t="s">
        <v>1533</v>
      </c>
      <c r="G1" s="63" t="s">
        <v>4</v>
      </c>
      <c r="H1" s="57" t="s">
        <v>1548</v>
      </c>
      <c r="I1" s="57" t="s">
        <v>1550</v>
      </c>
      <c r="J1" s="71" t="s">
        <v>1552</v>
      </c>
      <c r="K1" s="57" t="s">
        <v>1555</v>
      </c>
      <c r="L1" s="71" t="s">
        <v>1554</v>
      </c>
      <c r="M1" s="60" t="s">
        <v>1553</v>
      </c>
      <c r="N1" s="60" t="s">
        <v>1549</v>
      </c>
      <c r="O1" s="57" t="s">
        <v>1551</v>
      </c>
      <c r="P1" s="57"/>
      <c r="Q1" s="60" t="s">
        <v>1564</v>
      </c>
      <c r="R1" s="57" t="s">
        <v>1559</v>
      </c>
      <c r="S1" s="7" t="s">
        <v>5</v>
      </c>
      <c r="T1" s="7" t="s">
        <v>7</v>
      </c>
      <c r="U1" s="7" t="s">
        <v>8</v>
      </c>
      <c r="V1" s="7" t="s">
        <v>9</v>
      </c>
      <c r="W1" s="7" t="s">
        <v>1530</v>
      </c>
      <c r="X1" s="7" t="s">
        <v>1531</v>
      </c>
      <c r="Y1" s="7" t="s">
        <v>12</v>
      </c>
      <c r="Z1" s="7" t="s">
        <v>13</v>
      </c>
      <c r="AA1" s="7" t="s">
        <v>14</v>
      </c>
      <c r="AB1" s="10" t="s">
        <v>1558</v>
      </c>
      <c r="AC1" s="49" t="s">
        <v>1556</v>
      </c>
      <c r="AD1" s="49" t="s">
        <v>1557</v>
      </c>
      <c r="AE1" s="49" t="s">
        <v>1563</v>
      </c>
    </row>
    <row r="2" spans="1:31" ht="15" customHeight="1" x14ac:dyDescent="0.25">
      <c r="A2" s="8">
        <v>790</v>
      </c>
      <c r="B2" s="9" t="s">
        <v>790</v>
      </c>
      <c r="C2" s="18">
        <v>8</v>
      </c>
      <c r="D2" s="41">
        <f t="shared" ref="D2:D19" si="0">C2/$C$20</f>
        <v>5.6465273856578201E-4</v>
      </c>
      <c r="E2" s="1">
        <v>642</v>
      </c>
      <c r="F2" s="41">
        <f t="shared" ref="F2:F19" si="1">E2/$E$20</f>
        <v>3.2939293190493782E-3</v>
      </c>
      <c r="G2" s="61">
        <v>455</v>
      </c>
      <c r="H2" s="50">
        <f t="shared" ref="H2:H19" si="2">((D2*$D$22)+(F2*$F$22))*$C$27</f>
        <v>22.917873533761053</v>
      </c>
      <c r="I2" s="58">
        <f t="shared" ref="I2:I19" si="3">H2-G2</f>
        <v>-432.08212646623895</v>
      </c>
      <c r="J2" s="72">
        <f>H2/$H$20</f>
        <v>1.9292910288075799E-3</v>
      </c>
      <c r="K2" s="52">
        <f>IF(((D2*$D$22)+(F2*$F$22))*$C$27&lt;=$C$31,$C$31,((D2*$D$22)+(F2*$F$22))*$C$27)</f>
        <v>236.25</v>
      </c>
      <c r="L2" s="74">
        <f>K2/$K$20</f>
        <v>1.8261875037771456E-2</v>
      </c>
      <c r="M2" s="50">
        <f>K2-N2</f>
        <v>0</v>
      </c>
      <c r="N2" s="52">
        <f>IF((K2=H2),L2*$H$20,K2)</f>
        <v>236.25</v>
      </c>
      <c r="O2" s="52">
        <f>N2-G2</f>
        <v>-218.75</v>
      </c>
      <c r="P2" s="80" t="str">
        <f>IF(OR(H2&lt;$C$31,G2=0),"BASE",IF((N2-G2)/G2&gt;=0.1,"* 10%","SAME"))</f>
        <v>BASE</v>
      </c>
      <c r="Q2" s="77">
        <f>IF(OR(H2&lt;$C$31,G2=0),$C$31,IF((N2-G2)/G2&gt;=0.1,G2*1.1,N2))</f>
        <v>236.25</v>
      </c>
      <c r="R2" s="77">
        <f>Q2-G2</f>
        <v>-218.75</v>
      </c>
      <c r="S2" s="9" t="s">
        <v>791</v>
      </c>
      <c r="T2" s="9" t="s">
        <v>792</v>
      </c>
      <c r="U2" s="9" t="s">
        <v>142</v>
      </c>
      <c r="V2" s="9" t="s">
        <v>38</v>
      </c>
      <c r="W2" s="13" t="s">
        <v>1500</v>
      </c>
      <c r="X2" s="13" t="s">
        <v>1501</v>
      </c>
      <c r="Y2" s="13" t="s">
        <v>22</v>
      </c>
      <c r="Z2" s="9" t="s">
        <v>793</v>
      </c>
      <c r="AA2" s="9" t="s">
        <v>794</v>
      </c>
      <c r="AB2" s="9" t="s">
        <v>795</v>
      </c>
      <c r="AC2" s="51">
        <f>IF(LEN(TRIM(AB2))&gt;0,H2,0)</f>
        <v>22.917873533761053</v>
      </c>
      <c r="AD2" s="51">
        <f>IF(LEN(TRIM(AB2))&gt;0,N2,0)</f>
        <v>236.25</v>
      </c>
      <c r="AE2" s="64">
        <f>IF(LEN(TRIM(AB2))&gt;0,Q2,0)</f>
        <v>236.25</v>
      </c>
    </row>
    <row r="3" spans="1:31" ht="15" customHeight="1" x14ac:dyDescent="0.25">
      <c r="A3" s="8">
        <v>1056</v>
      </c>
      <c r="B3" s="9" t="s">
        <v>829</v>
      </c>
      <c r="C3" s="21">
        <v>6</v>
      </c>
      <c r="D3" s="41">
        <f t="shared" si="0"/>
        <v>4.2348955392433656E-4</v>
      </c>
      <c r="E3" s="1">
        <v>1542</v>
      </c>
      <c r="F3" s="41">
        <f t="shared" si="1"/>
        <v>7.9115872429503763E-3</v>
      </c>
      <c r="G3" s="61">
        <v>225</v>
      </c>
      <c r="H3" s="50">
        <f t="shared" si="2"/>
        <v>49.505811480143628</v>
      </c>
      <c r="I3" s="58">
        <f t="shared" si="3"/>
        <v>-175.49418851985638</v>
      </c>
      <c r="J3" s="72">
        <f t="shared" ref="J3:J19" si="4">H3/$H$20</f>
        <v>4.1675383984373553E-3</v>
      </c>
      <c r="K3" s="52">
        <f t="shared" ref="K3:K19" si="5">IF(((D3*$D$22)+(F3*$F$22))*$C$27&lt;=$C$31,$C$31,((D3*$D$22)+(F3*$F$22))*$C$27)</f>
        <v>236.25</v>
      </c>
      <c r="L3" s="74">
        <f t="shared" ref="L3:L19" si="6">K3/$K$20</f>
        <v>1.8261875037771456E-2</v>
      </c>
      <c r="M3" s="50">
        <f t="shared" ref="M3:M19" si="7">K3-N3</f>
        <v>0</v>
      </c>
      <c r="N3" s="52">
        <f t="shared" ref="N3:N19" si="8">IF((K3=H3),L3*$H$20,K3)</f>
        <v>236.25</v>
      </c>
      <c r="O3" s="52">
        <f t="shared" ref="O3:O19" si="9">N3-G3</f>
        <v>11.25</v>
      </c>
      <c r="P3" s="80" t="str">
        <f t="shared" ref="P3:P19" si="10">IF(OR(H3&lt;$C$31,G3=0),"BASE",IF((N3-G3)/G3&gt;=0.1,"* 10%","SAME"))</f>
        <v>BASE</v>
      </c>
      <c r="Q3" s="77">
        <f t="shared" ref="Q3:Q19" si="11">IF(OR(H3&lt;$C$31,G3=0),$C$31,IF((N3-G3)/G3&gt;=0.1,G3*1.1,N3))</f>
        <v>236.25</v>
      </c>
      <c r="R3" s="77">
        <f t="shared" ref="R3:R19" si="12">Q3-G3</f>
        <v>11.25</v>
      </c>
      <c r="S3" s="9" t="s">
        <v>830</v>
      </c>
      <c r="T3" s="9" t="s">
        <v>792</v>
      </c>
      <c r="U3" s="9" t="s">
        <v>69</v>
      </c>
      <c r="V3" s="9" t="s">
        <v>70</v>
      </c>
      <c r="W3" s="13" t="s">
        <v>478</v>
      </c>
      <c r="X3" s="13" t="s">
        <v>1517</v>
      </c>
      <c r="Y3" s="13" t="s">
        <v>1518</v>
      </c>
      <c r="Z3" s="9" t="s">
        <v>831</v>
      </c>
      <c r="AA3" s="9" t="s">
        <v>832</v>
      </c>
      <c r="AB3" s="9" t="s">
        <v>833</v>
      </c>
      <c r="AC3" s="51">
        <f t="shared" ref="AC3:AC19" si="13">IF(LEN(TRIM(AB3))&gt;0,H3,0)</f>
        <v>49.505811480143628</v>
      </c>
      <c r="AD3" s="51">
        <f t="shared" ref="AD3:AD19" si="14">IF(LEN(TRIM(AB3))&gt;0,N3,0)</f>
        <v>236.25</v>
      </c>
      <c r="AE3" s="64">
        <f t="shared" ref="AE3:AE19" si="15">IF(LEN(TRIM(AB3))&gt;0,Q3,0)</f>
        <v>236.25</v>
      </c>
    </row>
    <row r="4" spans="1:31" ht="15" customHeight="1" x14ac:dyDescent="0.25">
      <c r="A4" s="8">
        <v>685</v>
      </c>
      <c r="B4" s="9" t="s">
        <v>796</v>
      </c>
      <c r="C4" s="19">
        <v>71</v>
      </c>
      <c r="D4" s="41">
        <f t="shared" si="0"/>
        <v>5.011293054771316E-3</v>
      </c>
      <c r="E4" s="1">
        <v>1744</v>
      </c>
      <c r="F4" s="41">
        <f t="shared" si="1"/>
        <v>8.9479949103148208E-3</v>
      </c>
      <c r="G4" s="61">
        <v>455</v>
      </c>
      <c r="H4" s="50">
        <f t="shared" si="2"/>
        <v>82.910559223126938</v>
      </c>
      <c r="I4" s="58">
        <f t="shared" si="3"/>
        <v>-372.08944077687306</v>
      </c>
      <c r="J4" s="72">
        <f t="shared" si="4"/>
        <v>6.9796439825430667E-3</v>
      </c>
      <c r="K4" s="52">
        <f t="shared" si="5"/>
        <v>236.25</v>
      </c>
      <c r="L4" s="74">
        <f t="shared" si="6"/>
        <v>1.8261875037771456E-2</v>
      </c>
      <c r="M4" s="50">
        <f t="shared" si="7"/>
        <v>0</v>
      </c>
      <c r="N4" s="52">
        <f t="shared" si="8"/>
        <v>236.25</v>
      </c>
      <c r="O4" s="52">
        <f t="shared" si="9"/>
        <v>-218.75</v>
      </c>
      <c r="P4" s="80" t="str">
        <f t="shared" si="10"/>
        <v>BASE</v>
      </c>
      <c r="Q4" s="77">
        <f t="shared" si="11"/>
        <v>236.25</v>
      </c>
      <c r="R4" s="77">
        <f t="shared" si="12"/>
        <v>-218.75</v>
      </c>
      <c r="S4" s="9" t="s">
        <v>797</v>
      </c>
      <c r="T4" s="9" t="s">
        <v>792</v>
      </c>
      <c r="U4" s="9" t="s">
        <v>142</v>
      </c>
      <c r="V4" s="9" t="s">
        <v>38</v>
      </c>
      <c r="W4" s="13" t="s">
        <v>448</v>
      </c>
      <c r="X4" s="13" t="s">
        <v>1502</v>
      </c>
      <c r="Y4" s="13" t="s">
        <v>1503</v>
      </c>
      <c r="Z4" s="9" t="s">
        <v>798</v>
      </c>
      <c r="AA4" s="9" t="s">
        <v>799</v>
      </c>
      <c r="AB4" s="9" t="s">
        <v>34</v>
      </c>
      <c r="AC4" s="51">
        <f t="shared" si="13"/>
        <v>0</v>
      </c>
      <c r="AD4" s="51">
        <f t="shared" si="14"/>
        <v>0</v>
      </c>
      <c r="AE4" s="64">
        <f t="shared" si="15"/>
        <v>0</v>
      </c>
    </row>
    <row r="5" spans="1:31" ht="15" customHeight="1" x14ac:dyDescent="0.25">
      <c r="A5" s="8">
        <v>1055</v>
      </c>
      <c r="B5" s="9" t="s">
        <v>824</v>
      </c>
      <c r="C5" s="18">
        <v>112</v>
      </c>
      <c r="D5" s="41">
        <f t="shared" si="0"/>
        <v>7.9051383399209481E-3</v>
      </c>
      <c r="E5" s="1">
        <v>2083</v>
      </c>
      <c r="F5" s="41">
        <f t="shared" si="1"/>
        <v>1.068731272831753E-2</v>
      </c>
      <c r="G5" s="61">
        <v>691</v>
      </c>
      <c r="H5" s="50">
        <f t="shared" si="2"/>
        <v>110.42902182774509</v>
      </c>
      <c r="I5" s="58">
        <f t="shared" si="3"/>
        <v>-580.57097817225485</v>
      </c>
      <c r="J5" s="72">
        <f t="shared" si="4"/>
        <v>9.2962255341192384E-3</v>
      </c>
      <c r="K5" s="52">
        <f t="shared" si="5"/>
        <v>236.25</v>
      </c>
      <c r="L5" s="74">
        <f t="shared" si="6"/>
        <v>1.8261875037771456E-2</v>
      </c>
      <c r="M5" s="50">
        <f t="shared" si="7"/>
        <v>0</v>
      </c>
      <c r="N5" s="52">
        <f t="shared" si="8"/>
        <v>236.25</v>
      </c>
      <c r="O5" s="52">
        <f t="shared" si="9"/>
        <v>-454.75</v>
      </c>
      <c r="P5" s="80" t="str">
        <f t="shared" si="10"/>
        <v>BASE</v>
      </c>
      <c r="Q5" s="77">
        <f t="shared" si="11"/>
        <v>236.25</v>
      </c>
      <c r="R5" s="77">
        <f t="shared" si="12"/>
        <v>-454.75</v>
      </c>
      <c r="S5" s="9" t="s">
        <v>825</v>
      </c>
      <c r="T5" s="9" t="s">
        <v>792</v>
      </c>
      <c r="U5" s="9" t="s">
        <v>69</v>
      </c>
      <c r="V5" s="9" t="s">
        <v>70</v>
      </c>
      <c r="W5" s="13" t="s">
        <v>1515</v>
      </c>
      <c r="X5" s="13" t="s">
        <v>1516</v>
      </c>
      <c r="Y5" s="13" t="s">
        <v>22</v>
      </c>
      <c r="Z5" s="9" t="s">
        <v>826</v>
      </c>
      <c r="AA5" s="9" t="s">
        <v>827</v>
      </c>
      <c r="AB5" s="9" t="s">
        <v>828</v>
      </c>
      <c r="AC5" s="51">
        <f t="shared" si="13"/>
        <v>110.42902182774509</v>
      </c>
      <c r="AD5" s="51">
        <f t="shared" si="14"/>
        <v>236.25</v>
      </c>
      <c r="AE5" s="64">
        <f t="shared" si="15"/>
        <v>236.25</v>
      </c>
    </row>
    <row r="6" spans="1:31" ht="15" customHeight="1" x14ac:dyDescent="0.25">
      <c r="A6" s="8">
        <v>1043</v>
      </c>
      <c r="B6" s="9" t="s">
        <v>854</v>
      </c>
      <c r="C6" s="21">
        <v>188</v>
      </c>
      <c r="D6" s="41">
        <f t="shared" si="0"/>
        <v>1.3269339356295878E-2</v>
      </c>
      <c r="E6" s="1">
        <v>1099</v>
      </c>
      <c r="F6" s="41">
        <f t="shared" si="1"/>
        <v>5.6386733981857737E-3</v>
      </c>
      <c r="G6" s="61">
        <v>455</v>
      </c>
      <c r="H6" s="50">
        <f t="shared" si="2"/>
        <v>112.30328618429766</v>
      </c>
      <c r="I6" s="58">
        <f t="shared" si="3"/>
        <v>-342.69671381570231</v>
      </c>
      <c r="J6" s="72">
        <f t="shared" si="4"/>
        <v>9.4540063772408246E-3</v>
      </c>
      <c r="K6" s="52">
        <f t="shared" si="5"/>
        <v>236.25</v>
      </c>
      <c r="L6" s="74">
        <f t="shared" si="6"/>
        <v>1.8261875037771456E-2</v>
      </c>
      <c r="M6" s="50">
        <f t="shared" si="7"/>
        <v>0</v>
      </c>
      <c r="N6" s="52">
        <f t="shared" si="8"/>
        <v>236.25</v>
      </c>
      <c r="O6" s="52">
        <f t="shared" si="9"/>
        <v>-218.75</v>
      </c>
      <c r="P6" s="80" t="str">
        <f t="shared" si="10"/>
        <v>BASE</v>
      </c>
      <c r="Q6" s="77">
        <f t="shared" si="11"/>
        <v>236.25</v>
      </c>
      <c r="R6" s="77">
        <f t="shared" si="12"/>
        <v>-218.75</v>
      </c>
      <c r="S6" s="9" t="s">
        <v>855</v>
      </c>
      <c r="T6" s="9" t="s">
        <v>792</v>
      </c>
      <c r="U6" s="9" t="s">
        <v>69</v>
      </c>
      <c r="V6" s="9" t="s">
        <v>70</v>
      </c>
      <c r="W6" s="13" t="s">
        <v>1525</v>
      </c>
      <c r="X6" s="13" t="s">
        <v>1526</v>
      </c>
      <c r="Y6" s="13" t="s">
        <v>1527</v>
      </c>
      <c r="Z6" s="6" t="s">
        <v>856</v>
      </c>
      <c r="AA6" s="9" t="s">
        <v>857</v>
      </c>
      <c r="AB6" s="9" t="s">
        <v>34</v>
      </c>
      <c r="AC6" s="51">
        <f t="shared" si="13"/>
        <v>0</v>
      </c>
      <c r="AD6" s="51">
        <f t="shared" si="14"/>
        <v>0</v>
      </c>
      <c r="AE6" s="64">
        <f t="shared" si="15"/>
        <v>0</v>
      </c>
    </row>
    <row r="7" spans="1:31" ht="15" customHeight="1" x14ac:dyDescent="0.25">
      <c r="A7" s="8">
        <v>1597</v>
      </c>
      <c r="B7" s="9" t="s">
        <v>834</v>
      </c>
      <c r="C7" s="18">
        <v>6</v>
      </c>
      <c r="D7" s="41">
        <f t="shared" si="0"/>
        <v>4.2348955392433656E-4</v>
      </c>
      <c r="E7" s="1">
        <v>4086</v>
      </c>
      <c r="F7" s="41">
        <f t="shared" si="1"/>
        <v>2.0964166974510527E-2</v>
      </c>
      <c r="G7" s="61">
        <v>225</v>
      </c>
      <c r="H7" s="50">
        <f t="shared" si="2"/>
        <v>127.03101817799302</v>
      </c>
      <c r="I7" s="58">
        <f t="shared" si="3"/>
        <v>-97.968981822006981</v>
      </c>
      <c r="J7" s="72">
        <f t="shared" si="4"/>
        <v>1.069382826421743E-2</v>
      </c>
      <c r="K7" s="52">
        <f t="shared" si="5"/>
        <v>236.25</v>
      </c>
      <c r="L7" s="74">
        <f t="shared" si="6"/>
        <v>1.8261875037771456E-2</v>
      </c>
      <c r="M7" s="50">
        <f t="shared" si="7"/>
        <v>0</v>
      </c>
      <c r="N7" s="52">
        <f t="shared" si="8"/>
        <v>236.25</v>
      </c>
      <c r="O7" s="52">
        <f t="shared" si="9"/>
        <v>11.25</v>
      </c>
      <c r="P7" s="80" t="str">
        <f t="shared" si="10"/>
        <v>BASE</v>
      </c>
      <c r="Q7" s="77">
        <f t="shared" si="11"/>
        <v>236.25</v>
      </c>
      <c r="R7" s="77">
        <f t="shared" si="12"/>
        <v>11.25</v>
      </c>
      <c r="S7" s="9" t="s">
        <v>835</v>
      </c>
      <c r="T7" s="9" t="s">
        <v>792</v>
      </c>
      <c r="U7" s="9" t="s">
        <v>69</v>
      </c>
      <c r="V7" s="9" t="s">
        <v>70</v>
      </c>
      <c r="W7" s="13" t="s">
        <v>836</v>
      </c>
      <c r="X7" s="13" t="s">
        <v>837</v>
      </c>
      <c r="Y7" s="13" t="s">
        <v>158</v>
      </c>
      <c r="Z7" s="9" t="s">
        <v>838</v>
      </c>
      <c r="AA7" s="9" t="s">
        <v>481</v>
      </c>
      <c r="AB7" s="9" t="s">
        <v>839</v>
      </c>
      <c r="AC7" s="51">
        <f t="shared" si="13"/>
        <v>127.03101817799302</v>
      </c>
      <c r="AD7" s="51">
        <f t="shared" si="14"/>
        <v>236.25</v>
      </c>
      <c r="AE7" s="64">
        <f t="shared" si="15"/>
        <v>236.25</v>
      </c>
    </row>
    <row r="8" spans="1:31" ht="15" customHeight="1" x14ac:dyDescent="0.25">
      <c r="A8" s="8">
        <v>1266</v>
      </c>
      <c r="B8" s="9" t="s">
        <v>800</v>
      </c>
      <c r="C8" s="18">
        <v>200</v>
      </c>
      <c r="D8" s="41">
        <f t="shared" si="0"/>
        <v>1.4116318464144552E-2</v>
      </c>
      <c r="E8" s="1">
        <v>1951</v>
      </c>
      <c r="F8" s="41">
        <f t="shared" si="1"/>
        <v>1.0010056232812051E-2</v>
      </c>
      <c r="G8" s="61">
        <v>455</v>
      </c>
      <c r="H8" s="50">
        <f t="shared" si="2"/>
        <v>143.29751081533968</v>
      </c>
      <c r="I8" s="58">
        <f t="shared" si="3"/>
        <v>-311.70248918466029</v>
      </c>
      <c r="J8" s="72">
        <f t="shared" si="4"/>
        <v>1.20631873484783E-2</v>
      </c>
      <c r="K8" s="52">
        <f t="shared" si="5"/>
        <v>236.25</v>
      </c>
      <c r="L8" s="74">
        <f t="shared" si="6"/>
        <v>1.8261875037771456E-2</v>
      </c>
      <c r="M8" s="50">
        <f t="shared" si="7"/>
        <v>0</v>
      </c>
      <c r="N8" s="52">
        <f t="shared" si="8"/>
        <v>236.25</v>
      </c>
      <c r="O8" s="52">
        <f t="shared" si="9"/>
        <v>-218.75</v>
      </c>
      <c r="P8" s="80" t="str">
        <f t="shared" si="10"/>
        <v>BASE</v>
      </c>
      <c r="Q8" s="77">
        <f t="shared" si="11"/>
        <v>236.25</v>
      </c>
      <c r="R8" s="77">
        <f t="shared" si="12"/>
        <v>-218.75</v>
      </c>
      <c r="S8" s="9" t="s">
        <v>801</v>
      </c>
      <c r="T8" s="9" t="s">
        <v>792</v>
      </c>
      <c r="U8" s="9" t="s">
        <v>45</v>
      </c>
      <c r="V8" s="9" t="s">
        <v>29</v>
      </c>
      <c r="W8" s="13" t="s">
        <v>1504</v>
      </c>
      <c r="X8" s="13" t="s">
        <v>1505</v>
      </c>
      <c r="Y8" s="13" t="s">
        <v>1506</v>
      </c>
      <c r="Z8" s="9" t="s">
        <v>802</v>
      </c>
      <c r="AA8" s="9" t="s">
        <v>803</v>
      </c>
      <c r="AB8" s="9" t="s">
        <v>804</v>
      </c>
      <c r="AC8" s="51">
        <f t="shared" si="13"/>
        <v>143.29751081533968</v>
      </c>
      <c r="AD8" s="51">
        <f t="shared" si="14"/>
        <v>236.25</v>
      </c>
      <c r="AE8" s="64">
        <f t="shared" si="15"/>
        <v>236.25</v>
      </c>
    </row>
    <row r="9" spans="1:31" ht="15" customHeight="1" x14ac:dyDescent="0.25">
      <c r="A9" s="8">
        <v>1049</v>
      </c>
      <c r="B9" s="9" t="s">
        <v>819</v>
      </c>
      <c r="C9" s="18">
        <v>78</v>
      </c>
      <c r="D9" s="41">
        <f t="shared" si="0"/>
        <v>5.505364201016375E-3</v>
      </c>
      <c r="E9" s="1">
        <v>4956</v>
      </c>
      <c r="F9" s="41">
        <f t="shared" si="1"/>
        <v>2.5427902967614827E-2</v>
      </c>
      <c r="G9" s="61">
        <v>691</v>
      </c>
      <c r="H9" s="50">
        <f t="shared" si="2"/>
        <v>183.72674064495379</v>
      </c>
      <c r="I9" s="58">
        <f t="shared" si="3"/>
        <v>-507.27325935504621</v>
      </c>
      <c r="J9" s="72">
        <f t="shared" si="4"/>
        <v>1.5466633584315598E-2</v>
      </c>
      <c r="K9" s="52">
        <f t="shared" si="5"/>
        <v>236.25</v>
      </c>
      <c r="L9" s="74">
        <f t="shared" si="6"/>
        <v>1.8261875037771456E-2</v>
      </c>
      <c r="M9" s="50">
        <f t="shared" si="7"/>
        <v>0</v>
      </c>
      <c r="N9" s="52">
        <f t="shared" si="8"/>
        <v>236.25</v>
      </c>
      <c r="O9" s="52">
        <f t="shared" si="9"/>
        <v>-454.75</v>
      </c>
      <c r="P9" s="80" t="str">
        <f t="shared" si="10"/>
        <v>BASE</v>
      </c>
      <c r="Q9" s="77">
        <f t="shared" si="11"/>
        <v>236.25</v>
      </c>
      <c r="R9" s="77">
        <f t="shared" si="12"/>
        <v>-454.75</v>
      </c>
      <c r="S9" s="9" t="s">
        <v>820</v>
      </c>
      <c r="T9" s="9" t="s">
        <v>792</v>
      </c>
      <c r="U9" s="9" t="s">
        <v>69</v>
      </c>
      <c r="V9" s="9" t="s">
        <v>70</v>
      </c>
      <c r="W9" s="13" t="s">
        <v>1513</v>
      </c>
      <c r="X9" s="13" t="s">
        <v>1514</v>
      </c>
      <c r="Y9" s="13" t="s">
        <v>22</v>
      </c>
      <c r="Z9" s="9" t="s">
        <v>821</v>
      </c>
      <c r="AA9" s="9" t="s">
        <v>822</v>
      </c>
      <c r="AB9" s="9" t="s">
        <v>823</v>
      </c>
      <c r="AC9" s="51">
        <f t="shared" si="13"/>
        <v>183.72674064495379</v>
      </c>
      <c r="AD9" s="51">
        <f t="shared" si="14"/>
        <v>236.25</v>
      </c>
      <c r="AE9" s="64">
        <f t="shared" si="15"/>
        <v>236.25</v>
      </c>
    </row>
    <row r="10" spans="1:31" ht="15" customHeight="1" x14ac:dyDescent="0.25">
      <c r="A10" s="8">
        <v>665</v>
      </c>
      <c r="B10" s="9" t="s">
        <v>845</v>
      </c>
      <c r="C10" s="18">
        <v>483</v>
      </c>
      <c r="D10" s="41">
        <f t="shared" si="0"/>
        <v>3.4090909090909088E-2</v>
      </c>
      <c r="E10" s="1">
        <v>2039</v>
      </c>
      <c r="F10" s="41">
        <f t="shared" si="1"/>
        <v>1.0461560563149038E-2</v>
      </c>
      <c r="G10" s="61">
        <v>455</v>
      </c>
      <c r="H10" s="50">
        <f t="shared" si="2"/>
        <v>264.61737755021363</v>
      </c>
      <c r="I10" s="58">
        <f t="shared" si="3"/>
        <v>-190.38262244978637</v>
      </c>
      <c r="J10" s="72">
        <f t="shared" si="4"/>
        <v>2.2276234827029055E-2</v>
      </c>
      <c r="K10" s="52">
        <f t="shared" si="5"/>
        <v>264.61737755021363</v>
      </c>
      <c r="L10" s="74">
        <f t="shared" si="6"/>
        <v>2.0454643308549382E-2</v>
      </c>
      <c r="M10" s="50">
        <f t="shared" si="7"/>
        <v>21.638520797192086</v>
      </c>
      <c r="N10" s="52">
        <f t="shared" si="8"/>
        <v>242.97885675302155</v>
      </c>
      <c r="O10" s="52">
        <f t="shared" si="9"/>
        <v>-212.02114324697845</v>
      </c>
      <c r="P10" s="80" t="str">
        <f t="shared" si="10"/>
        <v>SAME</v>
      </c>
      <c r="Q10" s="77">
        <f t="shared" si="11"/>
        <v>242.97885675302155</v>
      </c>
      <c r="R10" s="77">
        <f t="shared" si="12"/>
        <v>-212.02114324697845</v>
      </c>
      <c r="S10" s="9" t="s">
        <v>846</v>
      </c>
      <c r="T10" s="9" t="s">
        <v>792</v>
      </c>
      <c r="U10" s="9" t="s">
        <v>142</v>
      </c>
      <c r="V10" s="9" t="s">
        <v>38</v>
      </c>
      <c r="W10" s="13" t="s">
        <v>500</v>
      </c>
      <c r="X10" s="13" t="s">
        <v>1522</v>
      </c>
      <c r="Y10" s="13" t="s">
        <v>22</v>
      </c>
      <c r="Z10" s="9" t="s">
        <v>847</v>
      </c>
      <c r="AA10" s="9" t="s">
        <v>848</v>
      </c>
      <c r="AB10" s="9" t="s">
        <v>849</v>
      </c>
      <c r="AC10" s="51">
        <f t="shared" si="13"/>
        <v>264.61737755021363</v>
      </c>
      <c r="AD10" s="51">
        <f t="shared" si="14"/>
        <v>242.97885675302155</v>
      </c>
      <c r="AE10" s="64">
        <f t="shared" si="15"/>
        <v>242.97885675302155</v>
      </c>
    </row>
    <row r="11" spans="1:31" ht="15" customHeight="1" x14ac:dyDescent="0.25">
      <c r="A11" s="8">
        <v>1609</v>
      </c>
      <c r="B11" s="9" t="s">
        <v>858</v>
      </c>
      <c r="C11" s="21">
        <v>600</v>
      </c>
      <c r="D11" s="41">
        <f t="shared" si="0"/>
        <v>4.2348955392433656E-2</v>
      </c>
      <c r="E11" s="1">
        <v>1646</v>
      </c>
      <c r="F11" s="41">
        <f t="shared" si="1"/>
        <v>8.4451832697122683E-3</v>
      </c>
      <c r="G11" s="61">
        <v>225</v>
      </c>
      <c r="H11" s="50">
        <f t="shared" si="2"/>
        <v>301.68948819371855</v>
      </c>
      <c r="I11" s="58">
        <f t="shared" si="3"/>
        <v>76.689488193718546</v>
      </c>
      <c r="J11" s="72">
        <f t="shared" si="4"/>
        <v>2.5397069331072959E-2</v>
      </c>
      <c r="K11" s="52">
        <f t="shared" si="5"/>
        <v>301.68948819371855</v>
      </c>
      <c r="L11" s="74">
        <f t="shared" si="6"/>
        <v>2.3320278237472659E-2</v>
      </c>
      <c r="M11" s="50">
        <f t="shared" si="7"/>
        <v>24.670013454937362</v>
      </c>
      <c r="N11" s="52">
        <f t="shared" si="8"/>
        <v>277.01947473878118</v>
      </c>
      <c r="O11" s="52">
        <f t="shared" si="9"/>
        <v>52.019474738781184</v>
      </c>
      <c r="P11" s="80" t="str">
        <f t="shared" si="10"/>
        <v>* 10%</v>
      </c>
      <c r="Q11" s="77">
        <f t="shared" si="11"/>
        <v>247.50000000000003</v>
      </c>
      <c r="R11" s="77">
        <f t="shared" si="12"/>
        <v>22.500000000000028</v>
      </c>
      <c r="S11" s="9" t="s">
        <v>859</v>
      </c>
      <c r="T11" s="9" t="s">
        <v>792</v>
      </c>
      <c r="U11" s="9" t="s">
        <v>69</v>
      </c>
      <c r="V11" s="9" t="s">
        <v>70</v>
      </c>
      <c r="W11" s="13" t="s">
        <v>762</v>
      </c>
      <c r="X11" s="13" t="s">
        <v>1528</v>
      </c>
      <c r="Y11" s="13" t="s">
        <v>158</v>
      </c>
      <c r="Z11" s="9" t="s">
        <v>860</v>
      </c>
      <c r="AA11" s="9" t="s">
        <v>861</v>
      </c>
      <c r="AB11" s="9" t="s">
        <v>34</v>
      </c>
      <c r="AC11" s="51">
        <f t="shared" si="13"/>
        <v>0</v>
      </c>
      <c r="AD11" s="51">
        <f t="shared" si="14"/>
        <v>0</v>
      </c>
      <c r="AE11" s="64">
        <f t="shared" si="15"/>
        <v>0</v>
      </c>
    </row>
    <row r="12" spans="1:31" ht="15" customHeight="1" x14ac:dyDescent="0.25">
      <c r="A12" s="8">
        <v>1218</v>
      </c>
      <c r="B12" s="9" t="s">
        <v>850</v>
      </c>
      <c r="C12" s="18">
        <v>450</v>
      </c>
      <c r="D12" s="41">
        <f t="shared" si="0"/>
        <v>3.176171654432524E-2</v>
      </c>
      <c r="E12" s="1">
        <v>3942</v>
      </c>
      <c r="F12" s="41">
        <f t="shared" si="1"/>
        <v>2.022534170668637E-2</v>
      </c>
      <c r="G12" s="61">
        <v>455</v>
      </c>
      <c r="H12" s="50">
        <f t="shared" si="2"/>
        <v>308.77478011322415</v>
      </c>
      <c r="I12" s="58">
        <f t="shared" si="3"/>
        <v>-146.22521988677585</v>
      </c>
      <c r="J12" s="72">
        <f t="shared" si="4"/>
        <v>2.5993529125505802E-2</v>
      </c>
      <c r="K12" s="52">
        <f t="shared" si="5"/>
        <v>308.77478011322415</v>
      </c>
      <c r="L12" s="74">
        <f t="shared" si="6"/>
        <v>2.3867963806319826E-2</v>
      </c>
      <c r="M12" s="50">
        <f t="shared" si="7"/>
        <v>25.249398066688002</v>
      </c>
      <c r="N12" s="52">
        <f t="shared" si="8"/>
        <v>283.52538204653615</v>
      </c>
      <c r="O12" s="52">
        <f t="shared" si="9"/>
        <v>-171.47461795346385</v>
      </c>
      <c r="P12" s="80" t="str">
        <f t="shared" si="10"/>
        <v>SAME</v>
      </c>
      <c r="Q12" s="77">
        <f t="shared" si="11"/>
        <v>283.52538204653615</v>
      </c>
      <c r="R12" s="77">
        <f t="shared" si="12"/>
        <v>-171.47461795346385</v>
      </c>
      <c r="S12" s="9" t="s">
        <v>851</v>
      </c>
      <c r="T12" s="9" t="s">
        <v>792</v>
      </c>
      <c r="U12" s="9" t="s">
        <v>220</v>
      </c>
      <c r="V12" s="9" t="s">
        <v>29</v>
      </c>
      <c r="W12" s="13" t="s">
        <v>1523</v>
      </c>
      <c r="X12" s="13" t="s">
        <v>1524</v>
      </c>
      <c r="Y12" s="13" t="s">
        <v>22</v>
      </c>
      <c r="Z12" s="9" t="s">
        <v>852</v>
      </c>
      <c r="AA12" s="9" t="s">
        <v>853</v>
      </c>
      <c r="AB12" s="9" t="s">
        <v>34</v>
      </c>
      <c r="AC12" s="51">
        <f t="shared" si="13"/>
        <v>0</v>
      </c>
      <c r="AD12" s="51">
        <f t="shared" si="14"/>
        <v>0</v>
      </c>
      <c r="AE12" s="64">
        <f t="shared" si="15"/>
        <v>0</v>
      </c>
    </row>
    <row r="13" spans="1:31" ht="15" customHeight="1" x14ac:dyDescent="0.25">
      <c r="A13" s="8">
        <v>1154</v>
      </c>
      <c r="B13" s="9" t="s">
        <v>875</v>
      </c>
      <c r="C13" s="21">
        <v>407</v>
      </c>
      <c r="D13" s="41">
        <f t="shared" si="0"/>
        <v>2.872670807453416E-2</v>
      </c>
      <c r="E13" s="1">
        <v>5216</v>
      </c>
      <c r="F13" s="41">
        <f t="shared" si="1"/>
        <v>2.6761893034519559E-2</v>
      </c>
      <c r="G13" s="61">
        <v>455</v>
      </c>
      <c r="H13" s="50">
        <f t="shared" si="2"/>
        <v>329.57203547683082</v>
      </c>
      <c r="I13" s="58">
        <f t="shared" si="3"/>
        <v>-125.42796452316918</v>
      </c>
      <c r="J13" s="72">
        <f t="shared" si="4"/>
        <v>2.7744300554526855E-2</v>
      </c>
      <c r="K13" s="52">
        <f t="shared" si="5"/>
        <v>329.57203547683082</v>
      </c>
      <c r="L13" s="74">
        <f t="shared" si="6"/>
        <v>2.5475569641574037E-2</v>
      </c>
      <c r="M13" s="50">
        <f t="shared" si="7"/>
        <v>26.95004919880995</v>
      </c>
      <c r="N13" s="52">
        <f t="shared" si="8"/>
        <v>302.62198627802087</v>
      </c>
      <c r="O13" s="52">
        <f t="shared" si="9"/>
        <v>-152.37801372197913</v>
      </c>
      <c r="P13" s="80" t="str">
        <f t="shared" si="10"/>
        <v>SAME</v>
      </c>
      <c r="Q13" s="77">
        <f t="shared" si="11"/>
        <v>302.62198627802087</v>
      </c>
      <c r="R13" s="77">
        <f t="shared" si="12"/>
        <v>-152.37801372197913</v>
      </c>
      <c r="S13" s="9" t="s">
        <v>876</v>
      </c>
      <c r="T13" s="9" t="s">
        <v>870</v>
      </c>
      <c r="U13" s="9" t="s">
        <v>877</v>
      </c>
      <c r="V13" s="9" t="s">
        <v>70</v>
      </c>
      <c r="W13" s="5" t="s">
        <v>486</v>
      </c>
      <c r="X13" s="5" t="s">
        <v>1532</v>
      </c>
      <c r="Y13" s="13" t="s">
        <v>22</v>
      </c>
      <c r="Z13" s="6" t="s">
        <v>878</v>
      </c>
      <c r="AA13" s="9" t="s">
        <v>879</v>
      </c>
      <c r="AB13" s="9" t="s">
        <v>34</v>
      </c>
      <c r="AC13" s="51">
        <f t="shared" si="13"/>
        <v>0</v>
      </c>
      <c r="AD13" s="51">
        <f t="shared" si="14"/>
        <v>0</v>
      </c>
      <c r="AE13" s="64">
        <f t="shared" si="15"/>
        <v>0</v>
      </c>
    </row>
    <row r="14" spans="1:31" ht="15" customHeight="1" x14ac:dyDescent="0.25">
      <c r="A14" s="8">
        <v>1126</v>
      </c>
      <c r="B14" s="9" t="s">
        <v>868</v>
      </c>
      <c r="C14" s="21">
        <v>1486</v>
      </c>
      <c r="D14" s="41">
        <f t="shared" si="0"/>
        <v>0.10488424618859402</v>
      </c>
      <c r="E14" s="1">
        <v>3</v>
      </c>
      <c r="F14" s="41">
        <f t="shared" si="1"/>
        <v>1.539219307966999E-5</v>
      </c>
      <c r="G14" s="61">
        <v>455</v>
      </c>
      <c r="H14" s="50">
        <f t="shared" si="2"/>
        <v>623.04665555158124</v>
      </c>
      <c r="I14" s="58">
        <f t="shared" si="3"/>
        <v>168.04665555158124</v>
      </c>
      <c r="J14" s="72">
        <f t="shared" si="4"/>
        <v>5.2449819190836834E-2</v>
      </c>
      <c r="K14" s="52">
        <f t="shared" si="5"/>
        <v>623.04665555158124</v>
      </c>
      <c r="L14" s="74">
        <f t="shared" si="6"/>
        <v>4.8160847265119211E-2</v>
      </c>
      <c r="M14" s="50">
        <f t="shared" si="7"/>
        <v>50.948309361185352</v>
      </c>
      <c r="N14" s="52">
        <f t="shared" si="8"/>
        <v>572.09834619039589</v>
      </c>
      <c r="O14" s="52">
        <f t="shared" si="9"/>
        <v>117.09834619039589</v>
      </c>
      <c r="P14" s="80" t="str">
        <f t="shared" si="10"/>
        <v>* 10%</v>
      </c>
      <c r="Q14" s="77">
        <f t="shared" si="11"/>
        <v>500.50000000000006</v>
      </c>
      <c r="R14" s="77">
        <f t="shared" si="12"/>
        <v>45.500000000000057</v>
      </c>
      <c r="S14" s="9" t="s">
        <v>869</v>
      </c>
      <c r="T14" s="9" t="s">
        <v>870</v>
      </c>
      <c r="U14" s="9" t="s">
        <v>785</v>
      </c>
      <c r="V14" s="9" t="s">
        <v>70</v>
      </c>
      <c r="W14" s="5" t="s">
        <v>871</v>
      </c>
      <c r="X14" s="5" t="s">
        <v>872</v>
      </c>
      <c r="Y14" s="13" t="s">
        <v>22</v>
      </c>
      <c r="Z14" s="9" t="s">
        <v>873</v>
      </c>
      <c r="AA14" s="9" t="s">
        <v>874</v>
      </c>
      <c r="AB14" s="9" t="s">
        <v>34</v>
      </c>
      <c r="AC14" s="51">
        <f t="shared" si="13"/>
        <v>0</v>
      </c>
      <c r="AD14" s="51">
        <f t="shared" si="14"/>
        <v>0</v>
      </c>
      <c r="AE14" s="64">
        <f t="shared" si="15"/>
        <v>0</v>
      </c>
    </row>
    <row r="15" spans="1:31" ht="15" customHeight="1" x14ac:dyDescent="0.25">
      <c r="A15" s="8">
        <v>1191</v>
      </c>
      <c r="B15" s="9" t="s">
        <v>805</v>
      </c>
      <c r="C15" s="33">
        <v>1401</v>
      </c>
      <c r="D15" s="41">
        <f t="shared" si="0"/>
        <v>9.8884810841332577E-2</v>
      </c>
      <c r="E15" s="1">
        <v>5421</v>
      </c>
      <c r="F15" s="41">
        <f t="shared" si="1"/>
        <v>2.7813692894963674E-2</v>
      </c>
      <c r="G15" s="61">
        <v>691</v>
      </c>
      <c r="H15" s="50">
        <f t="shared" si="2"/>
        <v>752.52002994587849</v>
      </c>
      <c r="I15" s="58">
        <f t="shared" si="3"/>
        <v>61.520029945878491</v>
      </c>
      <c r="J15" s="72">
        <f t="shared" si="4"/>
        <v>6.3349251868148118E-2</v>
      </c>
      <c r="K15" s="52">
        <f t="shared" si="5"/>
        <v>752.52002994587849</v>
      </c>
      <c r="L15" s="74">
        <f t="shared" si="6"/>
        <v>5.8169002117636689E-2</v>
      </c>
      <c r="M15" s="50">
        <f t="shared" si="7"/>
        <v>61.535717982835649</v>
      </c>
      <c r="N15" s="52">
        <f t="shared" si="8"/>
        <v>690.98431196304284</v>
      </c>
      <c r="O15" s="52">
        <f t="shared" si="9"/>
        <v>-1.5688036957158147E-2</v>
      </c>
      <c r="P15" s="80" t="str">
        <f t="shared" si="10"/>
        <v>SAME</v>
      </c>
      <c r="Q15" s="77">
        <f t="shared" si="11"/>
        <v>690.98431196304284</v>
      </c>
      <c r="R15" s="77">
        <f t="shared" si="12"/>
        <v>-1.5688036957158147E-2</v>
      </c>
      <c r="S15" s="9" t="s">
        <v>806</v>
      </c>
      <c r="T15" s="9" t="s">
        <v>792</v>
      </c>
      <c r="U15" s="9" t="s">
        <v>106</v>
      </c>
      <c r="V15" s="9" t="s">
        <v>29</v>
      </c>
      <c r="W15" s="13" t="s">
        <v>1507</v>
      </c>
      <c r="X15" s="13" t="s">
        <v>1508</v>
      </c>
      <c r="Y15" s="13" t="s">
        <v>22</v>
      </c>
      <c r="Z15" s="9" t="s">
        <v>807</v>
      </c>
      <c r="AA15" s="9" t="s">
        <v>808</v>
      </c>
      <c r="AB15" s="9" t="s">
        <v>34</v>
      </c>
      <c r="AC15" s="51">
        <f t="shared" si="13"/>
        <v>0</v>
      </c>
      <c r="AD15" s="51">
        <f t="shared" si="14"/>
        <v>0</v>
      </c>
      <c r="AE15" s="64">
        <f t="shared" si="15"/>
        <v>0</v>
      </c>
    </row>
    <row r="16" spans="1:31" ht="15" customHeight="1" x14ac:dyDescent="0.25">
      <c r="A16" s="8">
        <v>1057</v>
      </c>
      <c r="B16" s="9" t="s">
        <v>862</v>
      </c>
      <c r="C16" s="21">
        <v>828</v>
      </c>
      <c r="D16" s="41">
        <f t="shared" si="0"/>
        <v>5.844155844155844E-2</v>
      </c>
      <c r="E16" s="1">
        <v>23799</v>
      </c>
      <c r="F16" s="41">
        <f t="shared" si="1"/>
        <v>0.12210626770102204</v>
      </c>
      <c r="G16" s="61">
        <v>2700</v>
      </c>
      <c r="H16" s="50">
        <f t="shared" si="2"/>
        <v>1072.3556437435293</v>
      </c>
      <c r="I16" s="58">
        <f t="shared" si="3"/>
        <v>-1627.6443562564707</v>
      </c>
      <c r="J16" s="72">
        <f t="shared" si="4"/>
        <v>9.0273913071290221E-2</v>
      </c>
      <c r="K16" s="52">
        <f t="shared" si="5"/>
        <v>1072.3556437435293</v>
      </c>
      <c r="L16" s="74">
        <f t="shared" si="6"/>
        <v>8.2891956664945185E-2</v>
      </c>
      <c r="M16" s="50">
        <f t="shared" si="7"/>
        <v>87.689592096903993</v>
      </c>
      <c r="N16" s="52">
        <f t="shared" si="8"/>
        <v>984.66605164662531</v>
      </c>
      <c r="O16" s="52">
        <f t="shared" si="9"/>
        <v>-1715.3339483533746</v>
      </c>
      <c r="P16" s="80" t="str">
        <f t="shared" si="10"/>
        <v>SAME</v>
      </c>
      <c r="Q16" s="77">
        <f t="shared" si="11"/>
        <v>984.66605164662531</v>
      </c>
      <c r="R16" s="77">
        <f t="shared" si="12"/>
        <v>-1715.3339483533746</v>
      </c>
      <c r="S16" s="9" t="s">
        <v>863</v>
      </c>
      <c r="T16" s="9" t="s">
        <v>792</v>
      </c>
      <c r="U16" s="9" t="s">
        <v>69</v>
      </c>
      <c r="V16" s="9" t="s">
        <v>70</v>
      </c>
      <c r="W16" s="13" t="s">
        <v>864</v>
      </c>
      <c r="X16" s="13" t="s">
        <v>1529</v>
      </c>
      <c r="Y16" s="13" t="s">
        <v>22</v>
      </c>
      <c r="Z16" s="9" t="s">
        <v>865</v>
      </c>
      <c r="AA16" s="9" t="s">
        <v>866</v>
      </c>
      <c r="AB16" s="9" t="s">
        <v>867</v>
      </c>
      <c r="AC16" s="51">
        <f t="shared" si="13"/>
        <v>1072.3556437435293</v>
      </c>
      <c r="AD16" s="51">
        <f t="shared" si="14"/>
        <v>984.66605164662531</v>
      </c>
      <c r="AE16" s="64">
        <f t="shared" si="15"/>
        <v>984.66605164662531</v>
      </c>
    </row>
    <row r="17" spans="1:31" ht="15" customHeight="1" x14ac:dyDescent="0.25">
      <c r="A17" s="8">
        <v>1492</v>
      </c>
      <c r="B17" s="9" t="s">
        <v>809</v>
      </c>
      <c r="C17" s="18">
        <v>2695</v>
      </c>
      <c r="D17" s="41">
        <f t="shared" si="0"/>
        <v>0.19021739130434784</v>
      </c>
      <c r="E17" s="1">
        <v>16659</v>
      </c>
      <c r="F17" s="41">
        <f t="shared" si="1"/>
        <v>8.5472848171407462E-2</v>
      </c>
      <c r="G17" s="61">
        <v>455</v>
      </c>
      <c r="H17" s="50">
        <f t="shared" si="2"/>
        <v>1637.449702625403</v>
      </c>
      <c r="I17" s="58">
        <f t="shared" si="3"/>
        <v>1182.449702625403</v>
      </c>
      <c r="J17" s="72">
        <f t="shared" si="4"/>
        <v>0.13784511973787764</v>
      </c>
      <c r="K17" s="52">
        <f t="shared" si="5"/>
        <v>1637.449702625403</v>
      </c>
      <c r="L17" s="74">
        <f t="shared" si="6"/>
        <v>0.1265731295237297</v>
      </c>
      <c r="M17" s="50">
        <f t="shared" si="7"/>
        <v>133.8989516585782</v>
      </c>
      <c r="N17" s="52">
        <f t="shared" si="8"/>
        <v>1503.5507509668248</v>
      </c>
      <c r="O17" s="52">
        <f t="shared" si="9"/>
        <v>1048.5507509668248</v>
      </c>
      <c r="P17" s="80" t="str">
        <f t="shared" si="10"/>
        <v>* 10%</v>
      </c>
      <c r="Q17" s="77">
        <f t="shared" si="11"/>
        <v>500.50000000000006</v>
      </c>
      <c r="R17" s="77">
        <f t="shared" si="12"/>
        <v>45.500000000000057</v>
      </c>
      <c r="S17" s="9" t="s">
        <v>810</v>
      </c>
      <c r="T17" s="9" t="s">
        <v>792</v>
      </c>
      <c r="U17" s="9" t="s">
        <v>69</v>
      </c>
      <c r="V17" s="9" t="s">
        <v>70</v>
      </c>
      <c r="W17" s="13" t="s">
        <v>245</v>
      </c>
      <c r="X17" s="13" t="s">
        <v>1509</v>
      </c>
      <c r="Y17" s="13" t="s">
        <v>1510</v>
      </c>
      <c r="Z17" s="9" t="s">
        <v>811</v>
      </c>
      <c r="AA17" s="9" t="s">
        <v>812</v>
      </c>
      <c r="AB17" s="9" t="s">
        <v>813</v>
      </c>
      <c r="AC17" s="51">
        <f t="shared" si="13"/>
        <v>1637.449702625403</v>
      </c>
      <c r="AD17" s="51">
        <f t="shared" si="14"/>
        <v>1503.5507509668248</v>
      </c>
      <c r="AE17" s="64">
        <f t="shared" si="15"/>
        <v>500.50000000000006</v>
      </c>
    </row>
    <row r="18" spans="1:31" ht="15" customHeight="1" x14ac:dyDescent="0.25">
      <c r="A18" s="8">
        <v>1051</v>
      </c>
      <c r="B18" s="9" t="s">
        <v>840</v>
      </c>
      <c r="C18" s="21">
        <v>1884</v>
      </c>
      <c r="D18" s="41">
        <f t="shared" si="0"/>
        <v>0.13297571993224166</v>
      </c>
      <c r="E18" s="1">
        <v>60066</v>
      </c>
      <c r="F18" s="41">
        <f t="shared" si="1"/>
        <v>0.30818248984115254</v>
      </c>
      <c r="G18" s="61">
        <v>3686</v>
      </c>
      <c r="H18" s="50">
        <f t="shared" si="2"/>
        <v>2620.2392249281147</v>
      </c>
      <c r="I18" s="58">
        <f t="shared" si="3"/>
        <v>-1065.7607750718853</v>
      </c>
      <c r="J18" s="72">
        <f t="shared" si="4"/>
        <v>0.22057910488669707</v>
      </c>
      <c r="K18" s="52">
        <f t="shared" si="5"/>
        <v>2620.2392249281147</v>
      </c>
      <c r="L18" s="74">
        <f t="shared" si="6"/>
        <v>0.20254171976594443</v>
      </c>
      <c r="M18" s="50">
        <f t="shared" si="7"/>
        <v>214.26446549779757</v>
      </c>
      <c r="N18" s="52">
        <f t="shared" si="8"/>
        <v>2405.9747594303171</v>
      </c>
      <c r="O18" s="52">
        <f t="shared" si="9"/>
        <v>-1280.0252405696829</v>
      </c>
      <c r="P18" s="80" t="str">
        <f t="shared" si="10"/>
        <v>SAME</v>
      </c>
      <c r="Q18" s="77">
        <f t="shared" si="11"/>
        <v>2405.9747594303171</v>
      </c>
      <c r="R18" s="77">
        <f t="shared" si="12"/>
        <v>-1280.0252405696829</v>
      </c>
      <c r="S18" s="9" t="s">
        <v>841</v>
      </c>
      <c r="T18" s="9" t="s">
        <v>792</v>
      </c>
      <c r="U18" s="9" t="s">
        <v>69</v>
      </c>
      <c r="V18" s="9" t="s">
        <v>70</v>
      </c>
      <c r="W18" s="13" t="s">
        <v>1519</v>
      </c>
      <c r="X18" s="13" t="s">
        <v>1520</v>
      </c>
      <c r="Y18" s="13" t="s">
        <v>1521</v>
      </c>
      <c r="Z18" s="9" t="s">
        <v>842</v>
      </c>
      <c r="AA18" s="9" t="s">
        <v>843</v>
      </c>
      <c r="AB18" s="9" t="s">
        <v>844</v>
      </c>
      <c r="AC18" s="51">
        <f t="shared" si="13"/>
        <v>2620.2392249281147</v>
      </c>
      <c r="AD18" s="51">
        <f t="shared" si="14"/>
        <v>2405.9747594303171</v>
      </c>
      <c r="AE18" s="64">
        <f t="shared" si="15"/>
        <v>2405.9747594303171</v>
      </c>
    </row>
    <row r="19" spans="1:31" ht="15" customHeight="1" x14ac:dyDescent="0.25">
      <c r="A19" s="8">
        <v>1048</v>
      </c>
      <c r="B19" s="9" t="s">
        <v>814</v>
      </c>
      <c r="C19" s="65">
        <v>3265</v>
      </c>
      <c r="D19" s="41">
        <f t="shared" si="0"/>
        <v>0.23044889892715981</v>
      </c>
      <c r="E19" s="16">
        <v>58010</v>
      </c>
      <c r="F19" s="41">
        <f t="shared" si="1"/>
        <v>0.29763370685055207</v>
      </c>
      <c r="G19" s="61">
        <v>1451</v>
      </c>
      <c r="H19" s="54">
        <f t="shared" si="2"/>
        <v>3136.5227417432975</v>
      </c>
      <c r="I19" s="58">
        <f t="shared" si="3"/>
        <v>1685.5227417432975</v>
      </c>
      <c r="J19" s="72">
        <f t="shared" si="4"/>
        <v>0.26404130288885597</v>
      </c>
      <c r="K19" s="69">
        <f t="shared" si="5"/>
        <v>3136.5227417432975</v>
      </c>
      <c r="L19" s="74">
        <f t="shared" si="6"/>
        <v>0.24244988936653722</v>
      </c>
      <c r="M19" s="50">
        <f t="shared" si="7"/>
        <v>256.48244724668302</v>
      </c>
      <c r="N19" s="69">
        <f t="shared" si="8"/>
        <v>2880.0402944966145</v>
      </c>
      <c r="O19" s="52">
        <f t="shared" si="9"/>
        <v>1429.0402944966145</v>
      </c>
      <c r="P19" s="80" t="str">
        <f t="shared" si="10"/>
        <v>* 10%</v>
      </c>
      <c r="Q19" s="82">
        <f t="shared" si="11"/>
        <v>1596.1000000000001</v>
      </c>
      <c r="R19" s="77">
        <f t="shared" si="12"/>
        <v>145.10000000000014</v>
      </c>
      <c r="S19" s="9" t="s">
        <v>815</v>
      </c>
      <c r="T19" s="9" t="s">
        <v>792</v>
      </c>
      <c r="U19" s="9" t="s">
        <v>69</v>
      </c>
      <c r="V19" s="9" t="s">
        <v>70</v>
      </c>
      <c r="W19" s="13" t="s">
        <v>1511</v>
      </c>
      <c r="X19" s="13" t="s">
        <v>1512</v>
      </c>
      <c r="Y19" s="13" t="s">
        <v>1510</v>
      </c>
      <c r="Z19" s="9" t="s">
        <v>816</v>
      </c>
      <c r="AA19" s="9" t="s">
        <v>817</v>
      </c>
      <c r="AB19" s="9" t="s">
        <v>818</v>
      </c>
      <c r="AC19" s="76">
        <f t="shared" si="13"/>
        <v>3136.5227417432975</v>
      </c>
      <c r="AD19" s="76">
        <f t="shared" si="14"/>
        <v>2880.0402944966145</v>
      </c>
      <c r="AE19" s="83">
        <f t="shared" si="15"/>
        <v>1596.1000000000001</v>
      </c>
    </row>
    <row r="20" spans="1:31" ht="15" customHeight="1" x14ac:dyDescent="0.25">
      <c r="C20" s="20">
        <f>SUM(C2:C19)</f>
        <v>14168</v>
      </c>
      <c r="E20" s="20">
        <f>SUM(E2:E19)</f>
        <v>194904</v>
      </c>
      <c r="H20" s="64">
        <f>SUM(H2:H19)</f>
        <v>11878.909501759153</v>
      </c>
      <c r="K20" s="64">
        <f>SUM(K2:K19)</f>
        <v>12936.787679871792</v>
      </c>
      <c r="N20" s="64">
        <f>SUM(N2:N19)</f>
        <v>12033.460214510182</v>
      </c>
      <c r="Q20" s="64">
        <f>SUM(Q2:Q19)</f>
        <v>9645.3513481175632</v>
      </c>
      <c r="AC20" s="64">
        <f>SUM(AC2:AC19)</f>
        <v>9368.0926670704939</v>
      </c>
      <c r="AD20" s="64">
        <f>SUM(AD2:AD19)</f>
        <v>9434.7107132934034</v>
      </c>
      <c r="AE20" s="64">
        <f>SUM(AE2:AE19)</f>
        <v>7147.7196678299642</v>
      </c>
    </row>
    <row r="22" spans="1:31" ht="15" customHeight="1" x14ac:dyDescent="0.25">
      <c r="B22" s="46" t="s">
        <v>1534</v>
      </c>
      <c r="C22" s="19"/>
      <c r="D22" s="47">
        <v>0.5</v>
      </c>
      <c r="E22" s="48"/>
      <c r="F22" s="48">
        <v>0.5</v>
      </c>
    </row>
    <row r="24" spans="1:31" ht="15" customHeight="1" x14ac:dyDescent="0.25">
      <c r="B24" s="56" t="s">
        <v>1536</v>
      </c>
      <c r="C24" s="51">
        <v>374800</v>
      </c>
      <c r="D24" s="27"/>
      <c r="E24" s="24"/>
      <c r="F24" s="24"/>
    </row>
    <row r="25" spans="1:31" ht="15" customHeight="1" x14ac:dyDescent="0.25">
      <c r="B25" s="46" t="s">
        <v>1537</v>
      </c>
      <c r="C25" s="19">
        <v>6149556</v>
      </c>
      <c r="D25" s="2"/>
      <c r="E25" s="2"/>
      <c r="F25" s="24"/>
    </row>
    <row r="26" spans="1:31" ht="15" customHeight="1" x14ac:dyDescent="0.25">
      <c r="B26" s="46" t="s">
        <v>1543</v>
      </c>
      <c r="C26" s="27">
        <f>E20/C25</f>
        <v>3.1693995468941173E-2</v>
      </c>
      <c r="D26" s="27"/>
      <c r="E26" s="24"/>
      <c r="F26" s="24"/>
    </row>
    <row r="27" spans="1:31" ht="15" customHeight="1" x14ac:dyDescent="0.25">
      <c r="B27" s="46" t="s">
        <v>1544</v>
      </c>
      <c r="C27" s="55">
        <f>C26*C24</f>
        <v>11878.909501759152</v>
      </c>
      <c r="D27" s="27"/>
      <c r="E27" s="24"/>
      <c r="F27" s="24"/>
    </row>
    <row r="28" spans="1:31" ht="15" customHeight="1" x14ac:dyDescent="0.25">
      <c r="B28" s="46"/>
      <c r="C28" s="19"/>
      <c r="D28" s="27"/>
      <c r="E28" s="24"/>
      <c r="F28" s="24"/>
    </row>
    <row r="29" spans="1:31" ht="15" customHeight="1" x14ac:dyDescent="0.25">
      <c r="B29" s="66" t="s">
        <v>1545</v>
      </c>
      <c r="C29" s="33">
        <v>225</v>
      </c>
      <c r="D29" s="5"/>
      <c r="E29" s="5"/>
      <c r="F29" s="5"/>
    </row>
    <row r="30" spans="1:31" ht="15" customHeight="1" x14ac:dyDescent="0.25">
      <c r="B30" s="66" t="s">
        <v>1547</v>
      </c>
      <c r="C30" s="68">
        <v>0.05</v>
      </c>
    </row>
    <row r="31" spans="1:31" ht="15" customHeight="1" x14ac:dyDescent="0.25">
      <c r="B31" s="67" t="s">
        <v>1546</v>
      </c>
      <c r="C31" s="33">
        <f>C29+(C29*C30)</f>
        <v>236.25</v>
      </c>
    </row>
  </sheetData>
  <sortState ref="A2:S27">
    <sortCondition ref="H2:H27"/>
  </sortState>
  <hyperlinks>
    <hyperlink ref="Z13" r:id="rId1"/>
    <hyperlink ref="Z6" r:id="rId2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5"/>
  <sheetViews>
    <sheetView workbookViewId="0">
      <selection activeCell="D5" sqref="D5"/>
    </sheetView>
  </sheetViews>
  <sheetFormatPr defaultRowHeight="15" x14ac:dyDescent="0.25"/>
  <sheetData>
    <row r="5" spans="3:5" x14ac:dyDescent="0.25">
      <c r="C5">
        <v>225</v>
      </c>
      <c r="D5">
        <v>0.33</v>
      </c>
      <c r="E5">
        <f>C5+(C5*D5)</f>
        <v>299.25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Academics</vt:lpstr>
      <vt:lpstr>Publics</vt:lpstr>
      <vt:lpstr>Schools</vt:lpstr>
      <vt:lpstr>Specials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Michael (MSL)</dc:creator>
  <cp:lastModifiedBy>Colleen Hamer</cp:lastModifiedBy>
  <cp:lastPrinted>2013-10-16T13:26:25Z</cp:lastPrinted>
  <dcterms:created xsi:type="dcterms:W3CDTF">2013-10-04T14:45:54Z</dcterms:created>
  <dcterms:modified xsi:type="dcterms:W3CDTF">2014-01-10T18:55:40Z</dcterms:modified>
</cp:coreProperties>
</file>